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o\Documents\"/>
    </mc:Choice>
  </mc:AlternateContent>
  <bookViews>
    <workbookView xWindow="1275" yWindow="105" windowWidth="5955" windowHeight="6525" firstSheet="2" activeTab="2"/>
  </bookViews>
  <sheets>
    <sheet name="Fordelt på udgifter - Tabel" sheetId="35" state="hidden" r:id="rId1"/>
    <sheet name="Samlet oversigt - Tabel" sheetId="36" state="hidden" r:id="rId2"/>
    <sheet name="B &amp; L" sheetId="31" r:id="rId3"/>
  </sheets>
  <definedNames>
    <definedName name="_xlnm.Print_Titles" localSheetId="2">'B &amp; L'!$1:$3</definedName>
  </definedNames>
  <calcPr calcId="152511"/>
</workbook>
</file>

<file path=xl/calcChain.xml><?xml version="1.0" encoding="utf-8"?>
<calcChain xmlns="http://schemas.openxmlformats.org/spreadsheetml/2006/main">
  <c r="B52" i="31" l="1"/>
  <c r="F46" i="31"/>
  <c r="D5" i="31" l="1"/>
  <c r="E5" i="31" s="1"/>
  <c r="F5" i="31"/>
  <c r="B53" i="31"/>
  <c r="D12" i="31" l="1"/>
  <c r="D4" i="31" s="1"/>
  <c r="E32" i="31" l="1"/>
  <c r="F40" i="31" l="1"/>
  <c r="D22" i="31" l="1"/>
  <c r="D25" i="31"/>
  <c r="E46" i="31" l="1"/>
  <c r="D18" i="31"/>
  <c r="F18" i="31" s="1"/>
  <c r="B36" i="31"/>
  <c r="D36" i="31" s="1"/>
  <c r="F22" i="31"/>
  <c r="B25" i="31"/>
  <c r="E25" i="31" s="1"/>
  <c r="F25" i="31" l="1"/>
  <c r="E12" i="31" l="1"/>
  <c r="F14" i="36" l="1"/>
  <c r="E14" i="36"/>
  <c r="F13" i="36"/>
  <c r="E13" i="36"/>
  <c r="F9" i="36"/>
  <c r="E9" i="36"/>
  <c r="D9" i="36"/>
  <c r="C9" i="36"/>
  <c r="B9" i="36"/>
  <c r="C5" i="36"/>
  <c r="C4" i="36"/>
  <c r="B5" i="35" l="1"/>
  <c r="B8" i="35"/>
  <c r="B6" i="35"/>
  <c r="D5" i="35"/>
  <c r="F5" i="35" s="1"/>
  <c r="E5" i="35"/>
  <c r="E13" i="35"/>
  <c r="F13" i="35" s="1"/>
  <c r="E12" i="35"/>
  <c r="F12" i="35" s="1"/>
  <c r="B9" i="35" l="1"/>
  <c r="F7" i="36" l="1"/>
  <c r="E7" i="36"/>
  <c r="D7" i="36"/>
  <c r="C7" i="36"/>
  <c r="B7" i="36"/>
  <c r="E8" i="35" l="1"/>
  <c r="D8" i="35" s="1"/>
  <c r="F8" i="35" s="1"/>
  <c r="B4" i="36"/>
  <c r="B5" i="36"/>
  <c r="E6" i="35" l="1"/>
  <c r="D6" i="35" s="1"/>
  <c r="F6" i="35" s="1"/>
  <c r="E5" i="36"/>
  <c r="F5" i="36"/>
  <c r="D5" i="36"/>
  <c r="D4" i="36"/>
  <c r="F4" i="36"/>
  <c r="C17" i="31"/>
  <c r="D17" i="31"/>
  <c r="B17" i="31"/>
  <c r="E22" i="31"/>
  <c r="F38" i="31"/>
  <c r="E38" i="31"/>
  <c r="D7" i="35" s="1"/>
  <c r="C36" i="31"/>
  <c r="F34" i="31"/>
  <c r="E34" i="31"/>
  <c r="C32" i="31"/>
  <c r="F32" i="31" s="1"/>
  <c r="D31" i="31"/>
  <c r="B21" i="31"/>
  <c r="C21" i="31"/>
  <c r="F17" i="31"/>
  <c r="E18" i="31"/>
  <c r="E17" i="31" s="1"/>
  <c r="F15" i="31"/>
  <c r="E15" i="31"/>
  <c r="E4" i="31" s="1"/>
  <c r="F12" i="31"/>
  <c r="C4" i="31"/>
  <c r="B4" i="31"/>
  <c r="E7" i="35" l="1"/>
  <c r="F7" i="35"/>
  <c r="E4" i="36"/>
  <c r="F36" i="31"/>
  <c r="F31" i="31" s="1"/>
  <c r="F21" i="31"/>
  <c r="B31" i="31"/>
  <c r="C31" i="31"/>
  <c r="F4" i="31"/>
  <c r="E21" i="31"/>
  <c r="E36" i="31"/>
  <c r="E31" i="31" s="1"/>
  <c r="D21" i="31"/>
  <c r="D48" i="31" s="1"/>
  <c r="D6" i="36" s="1"/>
  <c r="F48" i="31" l="1"/>
  <c r="E48" i="31"/>
  <c r="E6" i="36" s="1"/>
  <c r="E47" i="31"/>
  <c r="C48" i="31"/>
  <c r="F6" i="36"/>
  <c r="B48" i="31"/>
  <c r="B6" i="36" s="1"/>
  <c r="C6" i="36" l="1"/>
  <c r="C8" i="36"/>
  <c r="B8" i="36"/>
  <c r="B10" i="36" s="1"/>
  <c r="C10" i="36" l="1"/>
  <c r="E8" i="36"/>
  <c r="E10" i="36" s="1"/>
  <c r="E20" i="36" s="1"/>
  <c r="D8" i="36"/>
  <c r="D10" i="36" s="1"/>
  <c r="F8" i="36" l="1"/>
  <c r="F10" i="36" s="1"/>
  <c r="F20" i="36" s="1"/>
  <c r="C4" i="35" l="1"/>
  <c r="C9" i="35" s="1"/>
  <c r="E4" i="35" l="1"/>
  <c r="D4" i="35" l="1"/>
  <c r="D9" i="35" s="1"/>
  <c r="E9" i="35"/>
  <c r="E19" i="35" s="1"/>
  <c r="F4" i="35" l="1"/>
  <c r="F9" i="35" s="1"/>
  <c r="F19" i="35" s="1"/>
</calcChain>
</file>

<file path=xl/sharedStrings.xml><?xml version="1.0" encoding="utf-8"?>
<sst xmlns="http://schemas.openxmlformats.org/spreadsheetml/2006/main" count="89" uniqueCount="69">
  <si>
    <t>I alt</t>
  </si>
  <si>
    <t>Renter og grarantiprovision</t>
  </si>
  <si>
    <t>Det skrå skatteloft</t>
  </si>
  <si>
    <t>Grundskyld</t>
  </si>
  <si>
    <t>Dækningsafgift af offentlige ejendomme</t>
  </si>
  <si>
    <t>Afdrag på lån</t>
  </si>
  <si>
    <t>Forventet regnskabs-resultat 2018</t>
  </si>
  <si>
    <t>Samlede merindtægter/mindre udgifter</t>
  </si>
  <si>
    <t>Udvalget for Børn og Læring</t>
  </si>
  <si>
    <t>I alt netto drift</t>
  </si>
  <si>
    <t>Budgetopfølgning pr. 31. marts 2018 - DRIFT (beløb i mio. kr.)</t>
  </si>
  <si>
    <t>Samlede merudgifter/mindre indtægter</t>
  </si>
  <si>
    <t>Sundhedsområdet</t>
  </si>
  <si>
    <t>Skoleområdet</t>
  </si>
  <si>
    <t>Ungdomsuddannelser</t>
  </si>
  <si>
    <t>Folkeoplysning</t>
  </si>
  <si>
    <t>Dagtilbud</t>
  </si>
  <si>
    <t>Dagpleje</t>
  </si>
  <si>
    <t>Tilbud til børn og unge med særlige behov mv.</t>
  </si>
  <si>
    <t>Forebyggende foranstaltninger</t>
  </si>
  <si>
    <t>Plejefamilier</t>
  </si>
  <si>
    <t>Central refusion</t>
  </si>
  <si>
    <t>Kontante ydelser</t>
  </si>
  <si>
    <t>Døgninstitutioner og opholdssteder</t>
  </si>
  <si>
    <t>Daginstitutioner</t>
  </si>
  <si>
    <t>Ældreboliger</t>
  </si>
  <si>
    <t>Korrigeret budget
ekskl. budget-overførsler</t>
  </si>
  <si>
    <t>Budget- overførsler fra 2017 til 2018</t>
  </si>
  <si>
    <t>(Ekskl. Overførsler)</t>
  </si>
  <si>
    <t>(Inkl. overførsler)</t>
  </si>
  <si>
    <t>Færre elever på efterskoler svarende til en mindreudgift på 2,1 mio kr.</t>
  </si>
  <si>
    <t xml:space="preserve">Øgede udgifter til elevbefordring på 0,4 mio. kr. især på grund af flere elever i specialklasser. </t>
  </si>
  <si>
    <t>Sundhedsudgifter (tandpleje og sundhedspleje)</t>
  </si>
  <si>
    <t>Folkeskolen (skoler, SFO, PPR og befordring)</t>
  </si>
  <si>
    <t>(Ekskl. overførsler)</t>
  </si>
  <si>
    <t>Forventet afvigelse 
(- = mindreforbrug)</t>
  </si>
  <si>
    <t>Forventet afvigelse   
(- = mindreforbrug)</t>
  </si>
  <si>
    <t>Efterreguleringer af tilskud og udligning 
(Kommunerne har samlet set hævet skatten i 2018, hvilket medfører en sanktion fra regeringen)</t>
  </si>
  <si>
    <t>Efterreguleringer for 2017 og midtvejsregulering for 2018 vedrørende beskæftigelsestilskud</t>
  </si>
  <si>
    <t>Total:</t>
  </si>
  <si>
    <t>Overførsel til 2019    i alt</t>
  </si>
  <si>
    <t>Tilføres kommunekassen  i alt</t>
  </si>
  <si>
    <t>Serviceudgifter</t>
  </si>
  <si>
    <t>Overførselsudgifter og forsikrede ledige</t>
  </si>
  <si>
    <t>Medfinansiering</t>
  </si>
  <si>
    <t>Refusion dyre enkeltsager</t>
  </si>
  <si>
    <t>Anm.: Korrigeret budget er lig med oprindeligt vedtaget budget 2018, da der ikke er givet tillægsbevillinger</t>
  </si>
  <si>
    <t>Drift fordelt på udvalg: (mio. kr.)</t>
  </si>
  <si>
    <t>Økonomi og Erhverv</t>
  </si>
  <si>
    <t>Plan og Teknik</t>
  </si>
  <si>
    <t>Børn og Læring</t>
  </si>
  <si>
    <t>Kultur og Fritid</t>
  </si>
  <si>
    <t>Social og Sundhed</t>
  </si>
  <si>
    <t>Arbejdsmarked og Integration</t>
  </si>
  <si>
    <t>Efterreguleringer af tilskud og udligning (Kommunerne har samlet set hævet skatten i 2018, hvilket medfører en sanktion fra regeringen)</t>
  </si>
  <si>
    <t>Drift fordelt på udgifter               (mio. kr.)</t>
  </si>
  <si>
    <t>Budgetopfølgning pr. 30. juni 2018 - DRIFT (beløb i mio. kr.)</t>
  </si>
  <si>
    <t>Demografi SFO fra indeværende skoleår, mindreudgift på 0,4 mio. kr.</t>
  </si>
  <si>
    <t>Særlig tilrettelagt ungdomsuddannelse, færre udgifter til kørsel end oprindelig budgetteret</t>
  </si>
  <si>
    <t>Startpakkemidler til flygtningebørn i dagtilbud - mindreudgift</t>
  </si>
  <si>
    <t>Der forventes, at der bruges 0,5 mio. kr. af budgetoverførslerne fra tidligere år.</t>
  </si>
  <si>
    <t>Der forventes et merforbrug på 1,3 mio. kr. idet der er flere børn i private pasningsordningen og i kommunale vuggestuer end budgetteret</t>
  </si>
  <si>
    <t>Mellemkommunale betalinger - indtægt fra andre kommuner budgetteret for højt.</t>
  </si>
  <si>
    <t>Det forventes, at der overføres yderligere 0,3 mio. kr. vedr. dagplejen. Beløbet vedr. overført underskud fra regulering af friplads for tidligere år.</t>
  </si>
  <si>
    <t>Det forventes, at der overføres yderligere 1,1 mio. kr. i forhold til 2017.</t>
  </si>
  <si>
    <t>Leje af lokaler på Campus til 10iCampus - ingen udgift i 2018 og fremover, mindreudgift 0,4 mio. kr.</t>
  </si>
  <si>
    <t>Det forventes, at der bruges 1,5 mio. kr. af overførslerne fra tidligere år til udviklingstiltag.</t>
  </si>
  <si>
    <t>Der forventes et mindreforbrug på 3 mio., hvilket skyldes mindreudgifter i 2018 samt opsparingen fra 2017. Beløbet vil blive tilført kassebeholdningen i forbindelse med regnskabsafslutningen. Af mindreforbruget inkl. overførsler skal ca. 1,7 mio. indgå i takstberegningen for 2019 vedr. familiebehandling, familiekonsulenter og støttekontaktpersoner.</t>
  </si>
  <si>
    <t>Det forventes, at der bruges 4,8 mio. kr. af overførte midler bl.a. på skoleområdet til udviklingstiltag, flere elever i specialklasser. Desuden forventes enkelte skoler at nedbringe underskud fra tidligere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</si>
</sst>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3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D9E2F3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/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ck">
        <color indexed="64"/>
      </left>
      <right style="thick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5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6" fillId="20" borderId="11" applyNumberFormat="0" applyFont="0" applyAlignment="0" applyProtection="0"/>
    <xf numFmtId="0" fontId="9" fillId="21" borderId="12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29" borderId="12" applyNumberFormat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30" borderId="13" applyNumberFormat="0" applyAlignment="0" applyProtection="0"/>
    <xf numFmtId="0" fontId="14" fillId="31" borderId="0" applyNumberFormat="0" applyBorder="0" applyAlignment="0" applyProtection="0"/>
    <xf numFmtId="0" fontId="1" fillId="0" borderId="0"/>
    <xf numFmtId="0" fontId="6" fillId="0" borderId="0"/>
    <xf numFmtId="0" fontId="5" fillId="0" borderId="0"/>
    <xf numFmtId="0" fontId="15" fillId="21" borderId="14" applyNumberFormat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32" borderId="0" applyNumberFormat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1" fillId="0" borderId="0" xfId="47"/>
    <xf numFmtId="165" fontId="26" fillId="34" borderId="23" xfId="47" quotePrefix="1" applyNumberFormat="1" applyFont="1" applyFill="1" applyBorder="1" applyAlignment="1">
      <alignment horizontal="center" vertical="center" wrapText="1"/>
    </xf>
    <xf numFmtId="0" fontId="27" fillId="35" borderId="7" xfId="47" applyFont="1" applyFill="1" applyBorder="1" applyAlignment="1">
      <alignment wrapText="1"/>
    </xf>
    <xf numFmtId="165" fontId="27" fillId="35" borderId="5" xfId="47" applyNumberFormat="1" applyFont="1" applyFill="1" applyBorder="1" applyAlignment="1">
      <alignment horizontal="right"/>
    </xf>
    <xf numFmtId="0" fontId="4" fillId="33" borderId="8" xfId="47" applyFont="1" applyFill="1" applyBorder="1" applyAlignment="1">
      <alignment wrapText="1"/>
    </xf>
    <xf numFmtId="165" fontId="4" fillId="33" borderId="2" xfId="47" applyNumberFormat="1" applyFont="1" applyFill="1" applyBorder="1" applyAlignment="1">
      <alignment horizontal="right" wrapText="1"/>
    </xf>
    <xf numFmtId="165" fontId="4" fillId="33" borderId="8" xfId="47" applyNumberFormat="1" applyFont="1" applyFill="1" applyBorder="1" applyAlignment="1">
      <alignment horizontal="right" wrapText="1"/>
    </xf>
    <xf numFmtId="0" fontId="28" fillId="0" borderId="8" xfId="47" applyFont="1" applyBorder="1" applyAlignment="1">
      <alignment vertical="center" wrapText="1"/>
    </xf>
    <xf numFmtId="165" fontId="28" fillId="0" borderId="2" xfId="47" applyNumberFormat="1" applyFont="1" applyBorder="1" applyAlignment="1">
      <alignment horizontal="right" vertical="center"/>
    </xf>
    <xf numFmtId="165" fontId="28" fillId="0" borderId="8" xfId="47" applyNumberFormat="1" applyFont="1" applyBorder="1" applyAlignment="1">
      <alignment horizontal="right" vertical="center"/>
    </xf>
    <xf numFmtId="0" fontId="1" fillId="0" borderId="0" xfId="47" applyFont="1"/>
    <xf numFmtId="165" fontId="4" fillId="33" borderId="2" xfId="47" applyNumberFormat="1" applyFont="1" applyFill="1" applyBorder="1" applyAlignment="1">
      <alignment horizontal="right" vertical="center"/>
    </xf>
    <xf numFmtId="165" fontId="4" fillId="33" borderId="8" xfId="47" applyNumberFormat="1" applyFont="1" applyFill="1" applyBorder="1" applyAlignment="1">
      <alignment horizontal="right" vertical="center"/>
    </xf>
    <xf numFmtId="0" fontId="28" fillId="0" borderId="8" xfId="47" applyFont="1" applyBorder="1" applyAlignment="1">
      <alignment horizontal="left" vertical="center" wrapText="1"/>
    </xf>
    <xf numFmtId="0" fontId="27" fillId="35" borderId="8" xfId="47" applyFont="1" applyFill="1" applyBorder="1" applyAlignment="1">
      <alignment wrapText="1"/>
    </xf>
    <xf numFmtId="165" fontId="27" fillId="35" borderId="2" xfId="47" applyNumberFormat="1" applyFont="1" applyFill="1" applyBorder="1" applyAlignment="1">
      <alignment horizontal="right"/>
    </xf>
    <xf numFmtId="165" fontId="27" fillId="35" borderId="8" xfId="47" applyNumberFormat="1" applyFont="1" applyFill="1" applyBorder="1" applyAlignment="1">
      <alignment horizontal="right"/>
    </xf>
    <xf numFmtId="0" fontId="28" fillId="0" borderId="20" xfId="47" applyFont="1" applyBorder="1" applyAlignment="1">
      <alignment vertical="center" wrapText="1"/>
    </xf>
    <xf numFmtId="165" fontId="28" fillId="0" borderId="22" xfId="47" applyNumberFormat="1" applyFont="1" applyBorder="1" applyAlignment="1">
      <alignment horizontal="right" vertical="center"/>
    </xf>
    <xf numFmtId="165" fontId="28" fillId="0" borderId="20" xfId="47" applyNumberFormat="1" applyFont="1" applyBorder="1" applyAlignment="1">
      <alignment horizontal="right" vertical="center"/>
    </xf>
    <xf numFmtId="0" fontId="28" fillId="0" borderId="8" xfId="47" applyFont="1" applyFill="1" applyBorder="1" applyAlignment="1">
      <alignment horizontal="center" wrapText="1"/>
    </xf>
    <xf numFmtId="0" fontId="28" fillId="0" borderId="8" xfId="47" applyFont="1" applyFill="1" applyBorder="1" applyAlignment="1">
      <alignment horizontal="left" wrapText="1"/>
    </xf>
    <xf numFmtId="0" fontId="24" fillId="0" borderId="20" xfId="47" applyFont="1" applyFill="1" applyBorder="1" applyAlignment="1">
      <alignment horizontal="left" wrapText="1"/>
    </xf>
    <xf numFmtId="0" fontId="3" fillId="0" borderId="0" xfId="47" applyFont="1"/>
    <xf numFmtId="165" fontId="4" fillId="0" borderId="5" xfId="47" applyNumberFormat="1" applyFont="1" applyBorder="1" applyAlignment="1">
      <alignment horizontal="center" vertical="center"/>
    </xf>
    <xf numFmtId="165" fontId="4" fillId="0" borderId="7" xfId="47" applyNumberFormat="1" applyFont="1" applyBorder="1" applyAlignment="1">
      <alignment horizontal="center" vertical="center"/>
    </xf>
    <xf numFmtId="0" fontId="1" fillId="0" borderId="0" xfId="47" applyAlignment="1">
      <alignment horizontal="center"/>
    </xf>
    <xf numFmtId="165" fontId="1" fillId="0" borderId="0" xfId="47" applyNumberFormat="1"/>
    <xf numFmtId="165" fontId="1" fillId="0" borderId="0" xfId="47" applyNumberFormat="1" applyAlignment="1">
      <alignment horizontal="center"/>
    </xf>
    <xf numFmtId="3" fontId="1" fillId="0" borderId="0" xfId="47" applyNumberFormat="1"/>
    <xf numFmtId="165" fontId="27" fillId="35" borderId="7" xfId="47" applyNumberFormat="1" applyFont="1" applyFill="1" applyBorder="1" applyAlignment="1">
      <alignment horizontal="right"/>
    </xf>
    <xf numFmtId="165" fontId="1" fillId="0" borderId="0" xfId="47" applyNumberFormat="1" applyFont="1"/>
    <xf numFmtId="165" fontId="4" fillId="0" borderId="2" xfId="47" applyNumberFormat="1" applyFont="1" applyFill="1" applyBorder="1" applyAlignment="1">
      <alignment horizontal="right" vertical="center"/>
    </xf>
    <xf numFmtId="165" fontId="4" fillId="0" borderId="8" xfId="47" applyNumberFormat="1" applyFont="1" applyFill="1" applyBorder="1" applyAlignment="1">
      <alignment horizontal="right" vertical="center"/>
    </xf>
    <xf numFmtId="0" fontId="1" fillId="0" borderId="0" xfId="47" applyFill="1"/>
    <xf numFmtId="165" fontId="4" fillId="0" borderId="9" xfId="47" applyNumberFormat="1" applyFont="1" applyBorder="1" applyAlignment="1">
      <alignment horizontal="center" vertical="center"/>
    </xf>
    <xf numFmtId="165" fontId="2" fillId="0" borderId="28" xfId="47" applyNumberFormat="1" applyFont="1" applyBorder="1" applyAlignment="1">
      <alignment vertical="center"/>
    </xf>
    <xf numFmtId="165" fontId="2" fillId="0" borderId="3" xfId="47" applyNumberFormat="1" applyFont="1" applyBorder="1" applyAlignment="1">
      <alignment vertical="center"/>
    </xf>
    <xf numFmtId="165" fontId="2" fillId="0" borderId="9" xfId="47" applyNumberFormat="1" applyFont="1" applyBorder="1" applyAlignment="1">
      <alignment vertical="center"/>
    </xf>
    <xf numFmtId="0" fontId="28" fillId="0" borderId="22" xfId="47" applyFont="1" applyBorder="1" applyAlignment="1">
      <alignment vertical="center" wrapText="1"/>
    </xf>
    <xf numFmtId="165" fontId="27" fillId="35" borderId="24" xfId="47" applyNumberFormat="1" applyFont="1" applyFill="1" applyBorder="1" applyAlignment="1">
      <alignment horizontal="right"/>
    </xf>
    <xf numFmtId="165" fontId="23" fillId="33" borderId="24" xfId="47" applyNumberFormat="1" applyFont="1" applyFill="1" applyBorder="1" applyAlignment="1">
      <alignment horizontal="right" wrapText="1"/>
    </xf>
    <xf numFmtId="165" fontId="24" fillId="0" borderId="24" xfId="47" applyNumberFormat="1" applyFont="1" applyBorder="1" applyAlignment="1">
      <alignment horizontal="right" vertical="center"/>
    </xf>
    <xf numFmtId="165" fontId="24" fillId="0" borderId="25" xfId="47" applyNumberFormat="1" applyFont="1" applyBorder="1" applyAlignment="1">
      <alignment horizontal="right" vertical="center"/>
    </xf>
    <xf numFmtId="165" fontId="23" fillId="0" borderId="24" xfId="47" applyNumberFormat="1" applyFont="1" applyFill="1" applyBorder="1" applyAlignment="1">
      <alignment horizontal="right" wrapText="1"/>
    </xf>
    <xf numFmtId="165" fontId="28" fillId="0" borderId="24" xfId="47" applyNumberFormat="1" applyFont="1" applyBorder="1" applyAlignment="1">
      <alignment horizontal="right" vertical="center"/>
    </xf>
    <xf numFmtId="0" fontId="28" fillId="0" borderId="32" xfId="47" applyFont="1" applyBorder="1" applyAlignment="1">
      <alignment vertical="center" wrapText="1"/>
    </xf>
    <xf numFmtId="165" fontId="28" fillId="0" borderId="31" xfId="47" applyNumberFormat="1" applyFont="1" applyBorder="1" applyAlignment="1">
      <alignment horizontal="right" vertical="center"/>
    </xf>
    <xf numFmtId="165" fontId="28" fillId="0" borderId="32" xfId="47" applyNumberFormat="1" applyFont="1" applyBorder="1" applyAlignment="1">
      <alignment horizontal="right" vertical="center"/>
    </xf>
    <xf numFmtId="165" fontId="28" fillId="0" borderId="30" xfId="47" applyNumberFormat="1" applyFont="1" applyBorder="1" applyAlignment="1">
      <alignment horizontal="right" vertical="center"/>
    </xf>
    <xf numFmtId="0" fontId="28" fillId="0" borderId="34" xfId="47" applyFont="1" applyBorder="1" applyAlignment="1">
      <alignment vertical="center" wrapText="1"/>
    </xf>
    <xf numFmtId="165" fontId="28" fillId="0" borderId="33" xfId="47" applyNumberFormat="1" applyFont="1" applyBorder="1" applyAlignment="1">
      <alignment horizontal="right" vertical="center"/>
    </xf>
    <xf numFmtId="165" fontId="28" fillId="0" borderId="34" xfId="47" applyNumberFormat="1" applyFont="1" applyBorder="1" applyAlignment="1">
      <alignment horizontal="right" vertical="center"/>
    </xf>
    <xf numFmtId="165" fontId="28" fillId="0" borderId="35" xfId="47" applyNumberFormat="1" applyFont="1" applyBorder="1" applyAlignment="1">
      <alignment horizontal="right" vertical="center"/>
    </xf>
    <xf numFmtId="0" fontId="28" fillId="0" borderId="32" xfId="47" applyFont="1" applyFill="1" applyBorder="1" applyAlignment="1">
      <alignment horizontal="left" wrapText="1"/>
    </xf>
    <xf numFmtId="0" fontId="30" fillId="0" borderId="0" xfId="47" applyFont="1" applyAlignment="1">
      <alignment horizontal="left"/>
    </xf>
    <xf numFmtId="165" fontId="4" fillId="33" borderId="4" xfId="47" applyNumberFormat="1" applyFont="1" applyFill="1" applyBorder="1" applyAlignment="1">
      <alignment wrapText="1"/>
    </xf>
    <xf numFmtId="165" fontId="27" fillId="35" borderId="6" xfId="47" applyNumberFormat="1" applyFont="1" applyFill="1" applyBorder="1" applyAlignment="1">
      <alignment horizontal="right"/>
    </xf>
    <xf numFmtId="165" fontId="4" fillId="0" borderId="37" xfId="47" applyNumberFormat="1" applyFont="1" applyBorder="1" applyAlignment="1">
      <alignment horizontal="center" vertical="center"/>
    </xf>
    <xf numFmtId="165" fontId="4" fillId="0" borderId="36" xfId="47" applyNumberFormat="1" applyFont="1" applyBorder="1" applyAlignment="1">
      <alignment horizontal="center" vertical="center"/>
    </xf>
    <xf numFmtId="165" fontId="4" fillId="0" borderId="4" xfId="47" applyNumberFormat="1" applyFont="1" applyBorder="1" applyAlignment="1">
      <alignment horizontal="center" vertical="center"/>
    </xf>
    <xf numFmtId="165" fontId="27" fillId="35" borderId="4" xfId="47" applyNumberFormat="1" applyFont="1" applyFill="1" applyBorder="1" applyAlignment="1">
      <alignment horizontal="right"/>
    </xf>
    <xf numFmtId="165" fontId="4" fillId="0" borderId="21" xfId="47" applyNumberFormat="1" applyFont="1" applyBorder="1" applyAlignment="1">
      <alignment horizontal="center" vertical="center"/>
    </xf>
    <xf numFmtId="165" fontId="28" fillId="0" borderId="4" xfId="47" applyNumberFormat="1" applyFont="1" applyBorder="1" applyAlignment="1">
      <alignment horizontal="center" vertical="center"/>
    </xf>
    <xf numFmtId="165" fontId="28" fillId="0" borderId="37" xfId="47" applyNumberFormat="1" applyFont="1" applyBorder="1" applyAlignment="1">
      <alignment horizontal="center" vertical="center"/>
    </xf>
    <xf numFmtId="165" fontId="28" fillId="0" borderId="21" xfId="47" applyNumberFormat="1" applyFont="1" applyBorder="1" applyAlignment="1">
      <alignment horizontal="center" vertical="center"/>
    </xf>
    <xf numFmtId="165" fontId="4" fillId="0" borderId="4" xfId="47" applyNumberFormat="1" applyFont="1" applyFill="1" applyBorder="1" applyAlignment="1">
      <alignment wrapText="1"/>
    </xf>
    <xf numFmtId="165" fontId="2" fillId="0" borderId="1" xfId="47" applyNumberFormat="1" applyFont="1" applyBorder="1" applyAlignment="1">
      <alignment vertical="center"/>
    </xf>
    <xf numFmtId="165" fontId="1" fillId="0" borderId="0" xfId="0" applyNumberFormat="1" applyFont="1"/>
    <xf numFmtId="165" fontId="23" fillId="0" borderId="26" xfId="47" applyNumberFormat="1" applyFont="1" applyBorder="1" applyAlignment="1">
      <alignment horizontal="right" vertical="center"/>
    </xf>
    <xf numFmtId="165" fontId="4" fillId="0" borderId="1" xfId="47" applyNumberFormat="1" applyFont="1" applyBorder="1" applyAlignment="1">
      <alignment horizontal="right" vertical="center"/>
    </xf>
    <xf numFmtId="165" fontId="23" fillId="0" borderId="27" xfId="47" applyNumberFormat="1" applyFont="1" applyBorder="1" applyAlignment="1">
      <alignment horizontal="right" vertical="center"/>
    </xf>
    <xf numFmtId="165" fontId="4" fillId="0" borderId="6" xfId="47" applyNumberFormat="1" applyFont="1" applyBorder="1" applyAlignment="1">
      <alignment horizontal="right" vertical="center"/>
    </xf>
    <xf numFmtId="165" fontId="26" fillId="34" borderId="1" xfId="47" quotePrefix="1" applyNumberFormat="1" applyFont="1" applyFill="1" applyBorder="1" applyAlignment="1">
      <alignment horizontal="center" vertical="center" wrapText="1"/>
    </xf>
    <xf numFmtId="0" fontId="4" fillId="0" borderId="3" xfId="47" applyFont="1" applyBorder="1" applyAlignment="1">
      <alignment horizontal="left" vertical="center" wrapText="1"/>
    </xf>
    <xf numFmtId="0" fontId="23" fillId="0" borderId="3" xfId="47" applyFont="1" applyBorder="1" applyAlignment="1">
      <alignment horizontal="left" vertical="center"/>
    </xf>
    <xf numFmtId="0" fontId="32" fillId="36" borderId="0" xfId="0" applyFont="1" applyFill="1"/>
    <xf numFmtId="165" fontId="0" fillId="36" borderId="0" xfId="0" applyNumberFormat="1" applyFill="1"/>
    <xf numFmtId="0" fontId="0" fillId="36" borderId="0" xfId="0" applyFill="1"/>
    <xf numFmtId="165" fontId="33" fillId="34" borderId="23" xfId="47" quotePrefix="1" applyNumberFormat="1" applyFont="1" applyFill="1" applyBorder="1" applyAlignment="1">
      <alignment horizontal="center" vertical="center" wrapText="1"/>
    </xf>
    <xf numFmtId="165" fontId="33" fillId="34" borderId="26" xfId="47" quotePrefix="1" applyNumberFormat="1" applyFont="1" applyFill="1" applyBorder="1" applyAlignment="1">
      <alignment horizontal="center" vertical="center" wrapText="1"/>
    </xf>
    <xf numFmtId="0" fontId="29" fillId="0" borderId="46" xfId="0" applyFont="1" applyBorder="1" applyAlignment="1">
      <alignment horizontal="left" vertical="center" wrapText="1"/>
    </xf>
    <xf numFmtId="165" fontId="29" fillId="0" borderId="3" xfId="0" applyNumberFormat="1" applyFont="1" applyBorder="1" applyAlignment="1">
      <alignment horizontal="right" vertical="center" wrapText="1"/>
    </xf>
    <xf numFmtId="165" fontId="29" fillId="0" borderId="9" xfId="0" applyNumberFormat="1" applyFont="1" applyBorder="1" applyAlignment="1">
      <alignment horizontal="right" vertical="center" wrapText="1"/>
    </xf>
    <xf numFmtId="165" fontId="29" fillId="0" borderId="26" xfId="0" applyNumberFormat="1" applyFont="1" applyBorder="1" applyAlignment="1">
      <alignment horizontal="right" vertical="center" wrapText="1"/>
    </xf>
    <xf numFmtId="0" fontId="29" fillId="0" borderId="47" xfId="0" applyFont="1" applyBorder="1" applyAlignment="1">
      <alignment horizontal="left" vertical="center" wrapText="1"/>
    </xf>
    <xf numFmtId="165" fontId="29" fillId="0" borderId="42" xfId="0" applyNumberFormat="1" applyFont="1" applyBorder="1" applyAlignment="1">
      <alignment horizontal="right" vertical="center" wrapText="1"/>
    </xf>
    <xf numFmtId="165" fontId="29" fillId="0" borderId="43" xfId="0" applyNumberFormat="1" applyFont="1" applyBorder="1" applyAlignment="1">
      <alignment horizontal="right" vertical="center" wrapText="1"/>
    </xf>
    <xf numFmtId="165" fontId="29" fillId="0" borderId="28" xfId="0" applyNumberFormat="1" applyFont="1" applyBorder="1" applyAlignment="1">
      <alignment horizontal="right" vertical="center" wrapText="1"/>
    </xf>
    <xf numFmtId="0" fontId="34" fillId="0" borderId="41" xfId="0" applyFont="1" applyBorder="1" applyAlignment="1">
      <alignment horizontal="left" vertical="center" wrapText="1"/>
    </xf>
    <xf numFmtId="165" fontId="34" fillId="0" borderId="38" xfId="0" applyNumberFormat="1" applyFont="1" applyBorder="1" applyAlignment="1">
      <alignment horizontal="right" vertical="center" wrapText="1"/>
    </xf>
    <xf numFmtId="165" fontId="34" fillId="0" borderId="39" xfId="0" applyNumberFormat="1" applyFont="1" applyBorder="1" applyAlignment="1">
      <alignment horizontal="right" vertical="center" wrapText="1"/>
    </xf>
    <xf numFmtId="165" fontId="34" fillId="0" borderId="40" xfId="0" applyNumberFormat="1" applyFont="1" applyBorder="1" applyAlignment="1">
      <alignment horizontal="right" vertical="center" wrapText="1"/>
    </xf>
    <xf numFmtId="0" fontId="29" fillId="0" borderId="48" xfId="0" applyFont="1" applyBorder="1" applyAlignment="1">
      <alignment horizontal="left"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165" fontId="29" fillId="0" borderId="8" xfId="0" applyNumberFormat="1" applyFont="1" applyBorder="1" applyAlignment="1">
      <alignment horizontal="right" vertical="center" wrapText="1"/>
    </xf>
    <xf numFmtId="165" fontId="29" fillId="0" borderId="24" xfId="0" applyNumberFormat="1" applyFont="1" applyBorder="1" applyAlignment="1">
      <alignment horizontal="right" vertical="center" wrapText="1"/>
    </xf>
    <xf numFmtId="165" fontId="29" fillId="0" borderId="49" xfId="0" applyNumberFormat="1" applyFont="1" applyBorder="1" applyAlignment="1">
      <alignment horizontal="right" vertical="center" wrapText="1"/>
    </xf>
    <xf numFmtId="0" fontId="29" fillId="0" borderId="45" xfId="0" applyFont="1" applyBorder="1" applyAlignment="1">
      <alignment horizontal="left" vertical="center" wrapText="1"/>
    </xf>
    <xf numFmtId="165" fontId="29" fillId="0" borderId="20" xfId="0" applyNumberFormat="1" applyFont="1" applyBorder="1" applyAlignment="1">
      <alignment horizontal="right" vertical="center" wrapText="1"/>
    </xf>
    <xf numFmtId="165" fontId="29" fillId="0" borderId="22" xfId="0" applyNumberFormat="1" applyFont="1" applyBorder="1" applyAlignment="1">
      <alignment horizontal="right" vertical="center" wrapText="1"/>
    </xf>
    <xf numFmtId="165" fontId="29" fillId="0" borderId="25" xfId="0" applyNumberFormat="1" applyFont="1" applyBorder="1" applyAlignment="1">
      <alignment horizontal="right" vertical="center" wrapText="1"/>
    </xf>
    <xf numFmtId="165" fontId="29" fillId="0" borderId="50" xfId="0" applyNumberFormat="1" applyFont="1" applyBorder="1" applyAlignment="1">
      <alignment horizontal="right" vertical="center" wrapText="1"/>
    </xf>
    <xf numFmtId="165" fontId="29" fillId="0" borderId="51" xfId="0" applyNumberFormat="1" applyFont="1" applyBorder="1" applyAlignment="1">
      <alignment horizontal="right" vertical="center" wrapText="1"/>
    </xf>
    <xf numFmtId="0" fontId="29" fillId="0" borderId="29" xfId="0" applyFont="1" applyBorder="1" applyAlignment="1">
      <alignment horizontal="left" vertical="center" wrapText="1"/>
    </xf>
    <xf numFmtId="165" fontId="29" fillId="0" borderId="7" xfId="0" applyNumberFormat="1" applyFont="1" applyBorder="1" applyAlignment="1">
      <alignment horizontal="right" vertical="center" wrapText="1"/>
    </xf>
    <xf numFmtId="165" fontId="29" fillId="0" borderId="5" xfId="0" applyNumberFormat="1" applyFont="1" applyBorder="1" applyAlignment="1">
      <alignment horizontal="right" vertical="center" wrapText="1"/>
    </xf>
    <xf numFmtId="165" fontId="29" fillId="0" borderId="27" xfId="0" applyNumberFormat="1" applyFont="1" applyBorder="1" applyAlignment="1">
      <alignment horizontal="right" vertical="center" wrapText="1"/>
    </xf>
    <xf numFmtId="165" fontId="29" fillId="0" borderId="44" xfId="0" applyNumberFormat="1" applyFont="1" applyBorder="1" applyAlignment="1">
      <alignment horizontal="right" vertical="center" wrapText="1"/>
    </xf>
    <xf numFmtId="0" fontId="34" fillId="0" borderId="52" xfId="0" applyFont="1" applyBorder="1" applyAlignment="1">
      <alignment vertical="center"/>
    </xf>
    <xf numFmtId="165" fontId="34" fillId="0" borderId="38" xfId="0" applyNumberFormat="1" applyFont="1" applyBorder="1" applyAlignment="1">
      <alignment vertical="center"/>
    </xf>
    <xf numFmtId="165" fontId="34" fillId="0" borderId="39" xfId="0" applyNumberFormat="1" applyFont="1" applyBorder="1" applyAlignment="1">
      <alignment vertical="center"/>
    </xf>
    <xf numFmtId="165" fontId="34" fillId="0" borderId="40" xfId="0" applyNumberFormat="1" applyFont="1" applyBorder="1" applyAlignment="1">
      <alignment vertical="center"/>
    </xf>
    <xf numFmtId="0" fontId="36" fillId="0" borderId="48" xfId="0" applyFont="1" applyBorder="1" applyAlignment="1">
      <alignment horizontal="left" vertical="center" wrapText="1"/>
    </xf>
    <xf numFmtId="165" fontId="36" fillId="0" borderId="2" xfId="0" applyNumberFormat="1" applyFont="1" applyBorder="1" applyAlignment="1">
      <alignment horizontal="right" vertical="center" wrapText="1"/>
    </xf>
    <xf numFmtId="165" fontId="36" fillId="0" borderId="8" xfId="0" applyNumberFormat="1" applyFont="1" applyBorder="1" applyAlignment="1">
      <alignment horizontal="right" vertical="center" wrapText="1"/>
    </xf>
    <xf numFmtId="165" fontId="36" fillId="0" borderId="24" xfId="0" applyNumberFormat="1" applyFont="1" applyBorder="1" applyAlignment="1">
      <alignment horizontal="right" vertical="center" wrapText="1"/>
    </xf>
    <xf numFmtId="165" fontId="36" fillId="0" borderId="49" xfId="0" applyNumberFormat="1" applyFont="1" applyBorder="1" applyAlignment="1">
      <alignment horizontal="right" vertical="center" wrapText="1"/>
    </xf>
    <xf numFmtId="0" fontId="28" fillId="33" borderId="8" xfId="47" applyFont="1" applyFill="1" applyBorder="1" applyAlignment="1">
      <alignment wrapText="1"/>
    </xf>
    <xf numFmtId="165" fontId="28" fillId="0" borderId="4" xfId="47" applyNumberFormat="1" applyFont="1" applyBorder="1" applyAlignment="1">
      <alignment horizontal="right" vertical="center"/>
    </xf>
    <xf numFmtId="0" fontId="31" fillId="34" borderId="57" xfId="47" applyFont="1" applyFill="1" applyBorder="1" applyAlignment="1">
      <alignment horizontal="center" vertical="center"/>
    </xf>
    <xf numFmtId="0" fontId="31" fillId="34" borderId="53" xfId="47" applyFont="1" applyFill="1" applyBorder="1" applyAlignment="1">
      <alignment horizontal="center" vertical="center"/>
    </xf>
    <xf numFmtId="0" fontId="31" fillId="34" borderId="58" xfId="47" applyFont="1" applyFill="1" applyBorder="1" applyAlignment="1">
      <alignment horizontal="center" vertical="center"/>
    </xf>
    <xf numFmtId="0" fontId="33" fillId="34" borderId="57" xfId="47" applyFont="1" applyFill="1" applyBorder="1" applyAlignment="1">
      <alignment horizontal="left" wrapText="1"/>
    </xf>
    <xf numFmtId="0" fontId="33" fillId="34" borderId="45" xfId="47" applyFont="1" applyFill="1" applyBorder="1" applyAlignment="1">
      <alignment horizontal="left" wrapText="1"/>
    </xf>
    <xf numFmtId="165" fontId="33" fillId="34" borderId="54" xfId="47" quotePrefix="1" applyNumberFormat="1" applyFont="1" applyFill="1" applyBorder="1" applyAlignment="1">
      <alignment horizontal="center" vertical="center" wrapText="1"/>
    </xf>
    <xf numFmtId="165" fontId="33" fillId="34" borderId="21" xfId="47" quotePrefix="1" applyNumberFormat="1" applyFont="1" applyFill="1" applyBorder="1" applyAlignment="1">
      <alignment horizontal="center" vertical="center" wrapText="1"/>
    </xf>
    <xf numFmtId="165" fontId="33" fillId="34" borderId="55" xfId="47" quotePrefix="1" applyNumberFormat="1" applyFont="1" applyFill="1" applyBorder="1" applyAlignment="1">
      <alignment horizontal="center" vertical="center" wrapText="1"/>
    </xf>
    <xf numFmtId="165" fontId="33" fillId="34" borderId="22" xfId="47" quotePrefix="1" applyNumberFormat="1" applyFont="1" applyFill="1" applyBorder="1" applyAlignment="1">
      <alignment horizontal="center" vertical="center" wrapText="1"/>
    </xf>
    <xf numFmtId="165" fontId="33" fillId="34" borderId="56" xfId="47" quotePrefix="1" applyNumberFormat="1" applyFont="1" applyFill="1" applyBorder="1" applyAlignment="1">
      <alignment horizontal="center" vertical="center" wrapText="1"/>
    </xf>
    <xf numFmtId="165" fontId="33" fillId="34" borderId="20" xfId="47" quotePrefix="1" applyNumberFormat="1" applyFont="1" applyFill="1" applyBorder="1" applyAlignment="1">
      <alignment horizontal="center" vertical="center" wrapText="1"/>
    </xf>
    <xf numFmtId="165" fontId="33" fillId="34" borderId="58" xfId="47" quotePrefix="1" applyNumberFormat="1" applyFont="1" applyFill="1" applyBorder="1" applyAlignment="1">
      <alignment horizontal="center" vertical="center" wrapText="1"/>
    </xf>
    <xf numFmtId="0" fontId="35" fillId="34" borderId="57" xfId="47" applyFont="1" applyFill="1" applyBorder="1" applyAlignment="1">
      <alignment horizontal="center" vertical="center"/>
    </xf>
    <xf numFmtId="0" fontId="35" fillId="34" borderId="53" xfId="47" applyFont="1" applyFill="1" applyBorder="1" applyAlignment="1">
      <alignment horizontal="center" vertical="center"/>
    </xf>
    <xf numFmtId="0" fontId="35" fillId="34" borderId="58" xfId="47" applyFont="1" applyFill="1" applyBorder="1" applyAlignment="1">
      <alignment horizontal="center" vertical="center"/>
    </xf>
    <xf numFmtId="165" fontId="26" fillId="34" borderId="6" xfId="47" quotePrefix="1" applyNumberFormat="1" applyFont="1" applyFill="1" applyBorder="1" applyAlignment="1">
      <alignment horizontal="center" vertical="center" wrapText="1"/>
    </xf>
    <xf numFmtId="165" fontId="26" fillId="34" borderId="21" xfId="47" quotePrefix="1" applyNumberFormat="1" applyFont="1" applyFill="1" applyBorder="1" applyAlignment="1">
      <alignment horizontal="center" vertical="center" wrapText="1"/>
    </xf>
    <xf numFmtId="165" fontId="26" fillId="34" borderId="5" xfId="47" quotePrefix="1" applyNumberFormat="1" applyFont="1" applyFill="1" applyBorder="1" applyAlignment="1">
      <alignment horizontal="center" vertical="center" wrapText="1"/>
    </xf>
    <xf numFmtId="165" fontId="26" fillId="34" borderId="22" xfId="47" quotePrefix="1" applyNumberFormat="1" applyFont="1" applyFill="1" applyBorder="1" applyAlignment="1">
      <alignment horizontal="center" vertical="center" wrapText="1"/>
    </xf>
    <xf numFmtId="165" fontId="26" fillId="34" borderId="7" xfId="47" quotePrefix="1" applyNumberFormat="1" applyFont="1" applyFill="1" applyBorder="1" applyAlignment="1">
      <alignment horizontal="center" vertical="center" wrapText="1"/>
    </xf>
    <xf numFmtId="165" fontId="26" fillId="34" borderId="20" xfId="47" quotePrefix="1" applyNumberFormat="1" applyFont="1" applyFill="1" applyBorder="1" applyAlignment="1">
      <alignment horizontal="center" vertical="center" wrapText="1"/>
    </xf>
    <xf numFmtId="0" fontId="25" fillId="34" borderId="9" xfId="47" applyFont="1" applyFill="1" applyBorder="1" applyAlignment="1">
      <alignment horizontal="center" vertical="center"/>
    </xf>
    <xf numFmtId="0" fontId="25" fillId="34" borderId="10" xfId="47" applyFont="1" applyFill="1" applyBorder="1" applyAlignment="1">
      <alignment horizontal="center" vertical="center"/>
    </xf>
    <xf numFmtId="0" fontId="25" fillId="34" borderId="1" xfId="47" applyFont="1" applyFill="1" applyBorder="1" applyAlignment="1">
      <alignment horizontal="center" vertical="center"/>
    </xf>
    <xf numFmtId="0" fontId="25" fillId="34" borderId="7" xfId="47" applyFont="1" applyFill="1" applyBorder="1" applyAlignment="1">
      <alignment horizontal="left" wrapText="1"/>
    </xf>
    <xf numFmtId="0" fontId="25" fillId="34" borderId="20" xfId="47" applyFont="1" applyFill="1" applyBorder="1" applyAlignment="1">
      <alignment horizontal="left" wrapText="1"/>
    </xf>
  </cellXfs>
  <cellStyles count="59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mma 2" xfId="31"/>
    <cellStyle name="Komma 2 2" xfId="32"/>
    <cellStyle name="Komma 2 2 2" xfId="33"/>
    <cellStyle name="Komma 2 2 2 2" xfId="34"/>
    <cellStyle name="Komma 2 2 2 2 2" xfId="35"/>
    <cellStyle name="Komma 2 2 2 2 3" xfId="36"/>
    <cellStyle name="Komma 2 2 2 3" xfId="37"/>
    <cellStyle name="Komma 2 2 2 4" xfId="38"/>
    <cellStyle name="Komma 2 3" xfId="39"/>
    <cellStyle name="Komma 2 3 2" xfId="40"/>
    <cellStyle name="Komma 2 3 2 2" xfId="41"/>
    <cellStyle name="Komma 2 3 2 3" xfId="42"/>
    <cellStyle name="Komma 2 3 3" xfId="43"/>
    <cellStyle name="Komma 2 3 4" xfId="44"/>
    <cellStyle name="Kontrollér celle" xfId="45" builtinId="23" customBuiltin="1"/>
    <cellStyle name="Neutral" xfId="46" builtinId="28" customBuiltin="1"/>
    <cellStyle name="Normal" xfId="0" builtinId="0"/>
    <cellStyle name="Normal 2" xfId="47"/>
    <cellStyle name="Normal 3" xfId="48"/>
    <cellStyle name="Normal 4" xfId="49"/>
    <cellStyle name="Output" xfId="50" builtinId="21" customBuiltin="1"/>
    <cellStyle name="Overskrift 1" xfId="51" builtinId="16" customBuiltin="1"/>
    <cellStyle name="Overskrift 2" xfId="52" builtinId="17" customBuiltin="1"/>
    <cellStyle name="Overskrift 3" xfId="53" builtinId="18" customBuiltin="1"/>
    <cellStyle name="Overskrift 4" xfId="54" builtinId="19" customBuiltin="1"/>
    <cellStyle name="Sammenkædet celle" xfId="55" builtinId="24" customBuiltin="1"/>
    <cellStyle name="Titel 2" xfId="56"/>
    <cellStyle name="Total" xfId="57" builtinId="25" customBuiltin="1"/>
    <cellStyle name="Ugyldig" xfId="58" builtinId="27" customBuiltin="1"/>
  </cellStyles>
  <dxfs count="0"/>
  <tableStyles count="0" defaultTableStyle="TableStyleMedium2" defaultPivotStyle="PivotStyleLight16"/>
  <colors>
    <mruColors>
      <color rgb="FFD9E2F3"/>
      <color rgb="FF00416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16</xdr:row>
      <xdr:rowOff>142875</xdr:rowOff>
    </xdr:from>
    <xdr:to>
      <xdr:col>5</xdr:col>
      <xdr:colOff>171450</xdr:colOff>
      <xdr:row>21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019800" y="4095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21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4958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21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44958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0</xdr:colOff>
      <xdr:row>19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0" y="449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21</xdr:row>
      <xdr:rowOff>104775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44958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17</xdr:row>
      <xdr:rowOff>0</xdr:rowOff>
    </xdr:from>
    <xdr:ext cx="85725" cy="619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429500" y="41338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18</xdr:row>
      <xdr:rowOff>0</xdr:rowOff>
    </xdr:from>
    <xdr:to>
      <xdr:col>5</xdr:col>
      <xdr:colOff>19050</xdr:colOff>
      <xdr:row>21</xdr:row>
      <xdr:rowOff>85725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143625" y="40576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22</xdr:row>
      <xdr:rowOff>76200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4196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22</xdr:row>
      <xdr:rowOff>76200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44196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20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0" y="441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</xdr:colOff>
      <xdr:row>22</xdr:row>
      <xdr:rowOff>104775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44196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18</xdr:row>
      <xdr:rowOff>0</xdr:rowOff>
    </xdr:from>
    <xdr:ext cx="85725" cy="619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143625" y="40576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20</xdr:row>
      <xdr:rowOff>0</xdr:rowOff>
    </xdr:from>
    <xdr:to>
      <xdr:col>3</xdr:col>
      <xdr:colOff>821054</xdr:colOff>
      <xdr:row>21</xdr:row>
      <xdr:rowOff>17542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19600"/>
          <a:ext cx="4383404" cy="18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25</xdr:row>
      <xdr:rowOff>504825</xdr:rowOff>
    </xdr:from>
    <xdr:to>
      <xdr:col>4</xdr:col>
      <xdr:colOff>952500</xdr:colOff>
      <xdr:row>28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7781925" y="71532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37</xdr:row>
      <xdr:rowOff>114300</xdr:rowOff>
    </xdr:from>
    <xdr:to>
      <xdr:col>4</xdr:col>
      <xdr:colOff>762000</xdr:colOff>
      <xdr:row>39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7591425" y="96583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85725</xdr:colOff>
      <xdr:row>39</xdr:row>
      <xdr:rowOff>38100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661035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5" name="AutoShape 5"/>
        <xdr:cNvSpPr>
          <a:spLocks/>
        </xdr:cNvSpPr>
      </xdr:nvSpPr>
      <xdr:spPr bwMode="auto">
        <a:xfrm>
          <a:off x="0" y="6610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38100</xdr:colOff>
      <xdr:row>37</xdr:row>
      <xdr:rowOff>123825</xdr:rowOff>
    </xdr:from>
    <xdr:to>
      <xdr:col>3</xdr:col>
      <xdr:colOff>133350</xdr:colOff>
      <xdr:row>40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124575" y="96678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819150</xdr:colOff>
      <xdr:row>25</xdr:row>
      <xdr:rowOff>476250</xdr:rowOff>
    </xdr:from>
    <xdr:ext cx="85725" cy="619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7734300" y="76676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838200</xdr:colOff>
      <xdr:row>37</xdr:row>
      <xdr:rowOff>0</xdr:rowOff>
    </xdr:from>
    <xdr:to>
      <xdr:col>4</xdr:col>
      <xdr:colOff>923925</xdr:colOff>
      <xdr:row>40</xdr:row>
      <xdr:rowOff>57150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7753350" y="95440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30</xdr:row>
      <xdr:rowOff>0</xdr:rowOff>
    </xdr:from>
    <xdr:ext cx="85725" cy="619125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7429500" y="53435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857250</xdr:colOff>
      <xdr:row>30</xdr:row>
      <xdr:rowOff>0</xdr:rowOff>
    </xdr:from>
    <xdr:to>
      <xdr:col>4</xdr:col>
      <xdr:colOff>942975</xdr:colOff>
      <xdr:row>33</xdr:row>
      <xdr:rowOff>76200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429500" y="53435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857250</xdr:colOff>
      <xdr:row>30</xdr:row>
      <xdr:rowOff>0</xdr:rowOff>
    </xdr:from>
    <xdr:ext cx="85725" cy="619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7429500" y="53435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20</xdr:row>
      <xdr:rowOff>0</xdr:rowOff>
    </xdr:from>
    <xdr:ext cx="85725" cy="619125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7429500" y="3714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20</xdr:row>
      <xdr:rowOff>0</xdr:rowOff>
    </xdr:from>
    <xdr:ext cx="85725" cy="61912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429500" y="3714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20</xdr:row>
      <xdr:rowOff>0</xdr:rowOff>
    </xdr:from>
    <xdr:ext cx="85725" cy="6191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7429500" y="3714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857250</xdr:colOff>
      <xdr:row>20</xdr:row>
      <xdr:rowOff>0</xdr:rowOff>
    </xdr:from>
    <xdr:ext cx="85725" cy="619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7429500" y="3714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847725</xdr:colOff>
      <xdr:row>25</xdr:row>
      <xdr:rowOff>247650</xdr:rowOff>
    </xdr:from>
    <xdr:ext cx="85725" cy="619125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7762875" y="68961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781050</xdr:colOff>
      <xdr:row>25</xdr:row>
      <xdr:rowOff>447675</xdr:rowOff>
    </xdr:from>
    <xdr:ext cx="85725" cy="6191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7353300" y="48006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49</xdr:row>
      <xdr:rowOff>0</xdr:rowOff>
    </xdr:from>
    <xdr:to>
      <xdr:col>0</xdr:col>
      <xdr:colOff>85725</xdr:colOff>
      <xdr:row>51</xdr:row>
      <xdr:rowOff>85725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0" y="8029575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85725</xdr:colOff>
      <xdr:row>51</xdr:row>
      <xdr:rowOff>85725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0" y="8029575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95250</xdr:colOff>
      <xdr:row>51</xdr:row>
      <xdr:rowOff>114300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0" y="80295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85725</xdr:colOff>
      <xdr:row>51</xdr:row>
      <xdr:rowOff>85725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0" y="7648575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85725</xdr:colOff>
      <xdr:row>51</xdr:row>
      <xdr:rowOff>85725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0" y="7648575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95250</xdr:colOff>
      <xdr:row>51</xdr:row>
      <xdr:rowOff>114300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0" y="76485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jepo/AppData/Local/Temp/TRI5164/Sagsnr18-3976_Doknr89470-18_v1_Budgetopf&#248;lgning%2030.%20juni%202018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/Users/jepo/AppData/Local/Temp/TRI5164/Sagsnr18-3976_Doknr89470-18_v1_Budgetopf&#248;lgning%2030.%20juni%202018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intern.varde.dk\dfs\Users\lani\AppData\Local\Temp\TRI12344\Sagsnr18-3976_Doknr57776-18_v1_Budgetopf&#248;lgning%2031.%20marts%2020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3"/>
  <sheetViews>
    <sheetView zoomScaleNormal="100" workbookViewId="0">
      <selection activeCell="F19" sqref="A2:F19"/>
    </sheetView>
  </sheetViews>
  <sheetFormatPr defaultRowHeight="12.75" x14ac:dyDescent="0.2"/>
  <cols>
    <col min="1" max="1" width="32.28515625" style="1" customWidth="1"/>
    <col min="2" max="2" width="15.28515625" style="3" customWidth="1"/>
    <col min="3" max="4" width="12.42578125" customWidth="1"/>
    <col min="5" max="5" width="15.140625" customWidth="1"/>
    <col min="6" max="6" width="14" customWidth="1"/>
  </cols>
  <sheetData>
    <row r="1" spans="1:10" s="7" customFormat="1" ht="14.25" thickTop="1" thickBot="1" x14ac:dyDescent="0.25">
      <c r="A1" s="127" t="s">
        <v>10</v>
      </c>
      <c r="B1" s="128"/>
      <c r="C1" s="128"/>
      <c r="D1" s="128"/>
      <c r="E1" s="128"/>
      <c r="F1" s="129"/>
    </row>
    <row r="2" spans="1:10" s="7" customFormat="1" ht="27" customHeight="1" thickTop="1" thickBot="1" x14ac:dyDescent="0.25">
      <c r="A2" s="130" t="s">
        <v>55</v>
      </c>
      <c r="B2" s="132" t="s">
        <v>26</v>
      </c>
      <c r="C2" s="134" t="s">
        <v>27</v>
      </c>
      <c r="D2" s="136" t="s">
        <v>6</v>
      </c>
      <c r="E2" s="136" t="s">
        <v>36</v>
      </c>
      <c r="F2" s="138"/>
    </row>
    <row r="3" spans="1:10" s="7" customFormat="1" ht="27.75" customHeight="1" thickTop="1" x14ac:dyDescent="0.2">
      <c r="A3" s="131"/>
      <c r="B3" s="133"/>
      <c r="C3" s="135"/>
      <c r="D3" s="137"/>
      <c r="E3" s="86" t="s">
        <v>34</v>
      </c>
      <c r="F3" s="87" t="s">
        <v>29</v>
      </c>
    </row>
    <row r="4" spans="1:10" x14ac:dyDescent="0.2">
      <c r="A4" s="88" t="s">
        <v>42</v>
      </c>
      <c r="B4" s="89">
        <v>2123.0499</v>
      </c>
      <c r="C4" s="89" t="e">
        <f>#REF!</f>
        <v>#REF!</v>
      </c>
      <c r="D4" s="90" t="e">
        <f>B4+E4</f>
        <v>#REF!</v>
      </c>
      <c r="E4" s="91" t="e">
        <f>#REF!-SUM('Fordelt på udgifter - Tabel'!E5:E8)</f>
        <v>#REF!</v>
      </c>
      <c r="F4" s="91" t="e">
        <f>D4-(B4+C4)</f>
        <v>#REF!</v>
      </c>
    </row>
    <row r="5" spans="1:10" ht="27" customHeight="1" x14ac:dyDescent="0.2">
      <c r="A5" s="88" t="s">
        <v>43</v>
      </c>
      <c r="B5" s="89">
        <f>589.2+65.3</f>
        <v>654.5</v>
      </c>
      <c r="C5" s="89"/>
      <c r="D5" s="90" t="e">
        <f>B5+E5</f>
        <v>#REF!</v>
      </c>
      <c r="E5" s="91" t="e">
        <f>#REF!</f>
        <v>#REF!</v>
      </c>
      <c r="F5" s="91" t="e">
        <f>D5-(B5+C5)</f>
        <v>#REF!</v>
      </c>
    </row>
    <row r="6" spans="1:10" s="4" customFormat="1" x14ac:dyDescent="0.2">
      <c r="A6" s="88" t="s">
        <v>44</v>
      </c>
      <c r="B6" s="89" t="e">
        <f>#REF!</f>
        <v>#REF!</v>
      </c>
      <c r="C6" s="89"/>
      <c r="D6" s="90" t="e">
        <f>B6+E6</f>
        <v>#REF!</v>
      </c>
      <c r="E6" s="91" t="e">
        <f>#REF!</f>
        <v>#REF!</v>
      </c>
      <c r="F6" s="91" t="e">
        <f t="shared" ref="F6:F8" si="0">D6-(B6+C6)</f>
        <v>#REF!</v>
      </c>
    </row>
    <row r="7" spans="1:10" s="4" customFormat="1" x14ac:dyDescent="0.2">
      <c r="A7" s="88" t="s">
        <v>45</v>
      </c>
      <c r="B7" s="89">
        <v>-7.9</v>
      </c>
      <c r="C7" s="89"/>
      <c r="D7" s="90">
        <f>B7+'B &amp; L'!E38</f>
        <v>-7.9</v>
      </c>
      <c r="E7" s="91">
        <f>D7-B7</f>
        <v>0</v>
      </c>
      <c r="F7" s="91">
        <f t="shared" si="0"/>
        <v>0</v>
      </c>
    </row>
    <row r="8" spans="1:10" s="4" customFormat="1" ht="13.5" thickBot="1" x14ac:dyDescent="0.25">
      <c r="A8" s="111" t="s">
        <v>25</v>
      </c>
      <c r="B8" s="113" t="e">
        <f>#REF!</f>
        <v>#REF!</v>
      </c>
      <c r="C8" s="113"/>
      <c r="D8" s="112" t="e">
        <f>B8+E8</f>
        <v>#REF!</v>
      </c>
      <c r="E8" s="114" t="e">
        <f>#REF!</f>
        <v>#REF!</v>
      </c>
      <c r="F8" s="114" t="e">
        <f t="shared" si="0"/>
        <v>#REF!</v>
      </c>
    </row>
    <row r="9" spans="1:10" s="4" customFormat="1" ht="14.25" thickTop="1" thickBot="1" x14ac:dyDescent="0.25">
      <c r="A9" s="96" t="s">
        <v>9</v>
      </c>
      <c r="B9" s="97" t="e">
        <f>SUM(B4:B8)</f>
        <v>#REF!</v>
      </c>
      <c r="C9" s="97" t="e">
        <f>SUM(C4:C8)</f>
        <v>#REF!</v>
      </c>
      <c r="D9" s="98" t="e">
        <f>SUM(D4:D8)-0.1</f>
        <v>#REF!</v>
      </c>
      <c r="E9" s="99" t="e">
        <f>SUM(E4:E8)</f>
        <v>#REF!</v>
      </c>
      <c r="F9" s="99" t="e">
        <f>SUM(F4:F8)</f>
        <v>#REF!</v>
      </c>
      <c r="I9" s="75"/>
      <c r="J9" s="75"/>
    </row>
    <row r="10" spans="1:10" s="4" customFormat="1" ht="14.25" customHeight="1" thickTop="1" x14ac:dyDescent="0.2">
      <c r="A10" s="100"/>
      <c r="B10" s="101"/>
      <c r="C10" s="101"/>
      <c r="D10" s="102"/>
      <c r="E10" s="103"/>
      <c r="F10" s="104"/>
    </row>
    <row r="11" spans="1:10" s="4" customFormat="1" ht="14.25" hidden="1" customHeight="1" x14ac:dyDescent="0.2">
      <c r="A11" s="105" t="s">
        <v>1</v>
      </c>
      <c r="B11" s="106"/>
      <c r="C11" s="107"/>
      <c r="D11" s="106"/>
      <c r="E11" s="108"/>
      <c r="F11" s="109"/>
    </row>
    <row r="12" spans="1:10" ht="63.75" x14ac:dyDescent="0.2">
      <c r="A12" s="88" t="s">
        <v>54</v>
      </c>
      <c r="B12" s="90"/>
      <c r="C12" s="89"/>
      <c r="D12" s="90"/>
      <c r="E12" s="91">
        <f>82*0.0088</f>
        <v>0.72160000000000002</v>
      </c>
      <c r="F12" s="110">
        <f>E12</f>
        <v>0.72160000000000002</v>
      </c>
    </row>
    <row r="13" spans="1:10" ht="40.5" customHeight="1" thickBot="1" x14ac:dyDescent="0.25">
      <c r="A13" s="88" t="s">
        <v>38</v>
      </c>
      <c r="B13" s="90"/>
      <c r="C13" s="89"/>
      <c r="D13" s="90"/>
      <c r="E13" s="91">
        <f>3.4+1</f>
        <v>4.4000000000000004</v>
      </c>
      <c r="F13" s="110">
        <f>E13</f>
        <v>4.4000000000000004</v>
      </c>
    </row>
    <row r="14" spans="1:10" ht="14.25" hidden="1" customHeight="1" x14ac:dyDescent="0.2">
      <c r="A14" s="88" t="s">
        <v>2</v>
      </c>
      <c r="B14" s="90"/>
      <c r="C14" s="89"/>
      <c r="D14" s="90"/>
      <c r="E14" s="91"/>
      <c r="F14" s="110"/>
    </row>
    <row r="15" spans="1:10" ht="14.25" hidden="1" customHeight="1" x14ac:dyDescent="0.2">
      <c r="A15" s="88" t="s">
        <v>3</v>
      </c>
      <c r="B15" s="90"/>
      <c r="C15" s="89"/>
      <c r="D15" s="90"/>
      <c r="E15" s="91"/>
      <c r="F15" s="110"/>
    </row>
    <row r="16" spans="1:10" ht="14.25" hidden="1" customHeight="1" x14ac:dyDescent="0.2">
      <c r="A16" s="88" t="s">
        <v>4</v>
      </c>
      <c r="B16" s="90"/>
      <c r="C16" s="89"/>
      <c r="D16" s="90"/>
      <c r="E16" s="91"/>
      <c r="F16" s="110"/>
    </row>
    <row r="17" spans="1:6" ht="14.25" hidden="1" customHeight="1" x14ac:dyDescent="0.2">
      <c r="A17" s="111" t="s">
        <v>5</v>
      </c>
      <c r="B17" s="112"/>
      <c r="C17" s="113"/>
      <c r="D17" s="112"/>
      <c r="E17" s="114"/>
      <c r="F17" s="115"/>
    </row>
    <row r="18" spans="1:6" s="5" customFormat="1" ht="14.25" hidden="1" customHeight="1" thickBot="1" x14ac:dyDescent="0.25">
      <c r="A18" s="100"/>
      <c r="B18" s="101"/>
      <c r="C18" s="101"/>
      <c r="D18" s="102"/>
      <c r="E18" s="103"/>
      <c r="F18" s="104"/>
    </row>
    <row r="19" spans="1:6" s="5" customFormat="1" ht="14.25" customHeight="1" thickTop="1" thickBot="1" x14ac:dyDescent="0.25">
      <c r="A19" s="116" t="s">
        <v>0</v>
      </c>
      <c r="B19" s="117"/>
      <c r="C19" s="117"/>
      <c r="D19" s="118"/>
      <c r="E19" s="119" t="e">
        <f>SUM(E9:E18)</f>
        <v>#REF!</v>
      </c>
      <c r="F19" s="119" t="e">
        <f>SUM(F9:F18)</f>
        <v>#REF!</v>
      </c>
    </row>
    <row r="20" spans="1:6" ht="13.5" thickTop="1" x14ac:dyDescent="0.2">
      <c r="A20" s="83" t="s">
        <v>46</v>
      </c>
      <c r="B20" s="84"/>
      <c r="C20" s="85"/>
      <c r="D20" s="85"/>
      <c r="E20" s="85"/>
      <c r="F20" s="85"/>
    </row>
    <row r="33" spans="1:6" s="2" customFormat="1" x14ac:dyDescent="0.2">
      <c r="A33" s="1"/>
      <c r="B33" s="3"/>
      <c r="C33"/>
      <c r="D33"/>
      <c r="E33" s="6"/>
      <c r="F33" s="6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landscape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BF2CE8-31A7-41E1-999F-1E021E9823B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E4:F19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4"/>
  <sheetViews>
    <sheetView workbookViewId="0">
      <selection activeCell="A2" sqref="A2:F10"/>
    </sheetView>
  </sheetViews>
  <sheetFormatPr defaultRowHeight="12.75" x14ac:dyDescent="0.2"/>
  <cols>
    <col min="1" max="1" width="21" style="1" customWidth="1"/>
    <col min="2" max="2" width="16.7109375" style="3" customWidth="1"/>
    <col min="3" max="3" width="15.7109375" customWidth="1"/>
    <col min="4" max="4" width="15" customWidth="1"/>
    <col min="5" max="5" width="13.85546875" customWidth="1"/>
    <col min="6" max="6" width="14.140625" customWidth="1"/>
  </cols>
  <sheetData>
    <row r="1" spans="1:6" s="7" customFormat="1" ht="15.75" thickTop="1" thickBot="1" x14ac:dyDescent="0.25">
      <c r="A1" s="139" t="s">
        <v>10</v>
      </c>
      <c r="B1" s="140"/>
      <c r="C1" s="140"/>
      <c r="D1" s="140"/>
      <c r="E1" s="140"/>
      <c r="F1" s="141"/>
    </row>
    <row r="2" spans="1:6" s="7" customFormat="1" ht="27" customHeight="1" thickTop="1" thickBot="1" x14ac:dyDescent="0.25">
      <c r="A2" s="130" t="s">
        <v>47</v>
      </c>
      <c r="B2" s="132" t="s">
        <v>26</v>
      </c>
      <c r="C2" s="134" t="s">
        <v>27</v>
      </c>
      <c r="D2" s="136" t="s">
        <v>6</v>
      </c>
      <c r="E2" s="136" t="s">
        <v>36</v>
      </c>
      <c r="F2" s="138"/>
    </row>
    <row r="3" spans="1:6" s="7" customFormat="1" ht="28.5" customHeight="1" thickTop="1" x14ac:dyDescent="0.2">
      <c r="A3" s="131"/>
      <c r="B3" s="133"/>
      <c r="C3" s="135"/>
      <c r="D3" s="137"/>
      <c r="E3" s="86" t="s">
        <v>34</v>
      </c>
      <c r="F3" s="87" t="s">
        <v>29</v>
      </c>
    </row>
    <row r="4" spans="1:6" ht="16.5" customHeight="1" x14ac:dyDescent="0.2">
      <c r="A4" s="88" t="s">
        <v>48</v>
      </c>
      <c r="B4" s="89" t="e">
        <f>#REF!</f>
        <v>#REF!</v>
      </c>
      <c r="C4" s="89" t="e">
        <f>#REF!</f>
        <v>#REF!</v>
      </c>
      <c r="D4" s="90" t="e">
        <f>#REF!</f>
        <v>#REF!</v>
      </c>
      <c r="E4" s="91" t="e">
        <f>#REF!</f>
        <v>#REF!</v>
      </c>
      <c r="F4" s="91" t="e">
        <f>#REF!</f>
        <v>#REF!</v>
      </c>
    </row>
    <row r="5" spans="1:6" x14ac:dyDescent="0.2">
      <c r="A5" s="88" t="s">
        <v>49</v>
      </c>
      <c r="B5" s="89" t="e">
        <f>#REF!</f>
        <v>#REF!</v>
      </c>
      <c r="C5" s="89" t="e">
        <f>#REF!</f>
        <v>#REF!</v>
      </c>
      <c r="D5" s="90" t="e">
        <f>#REF!</f>
        <v>#REF!</v>
      </c>
      <c r="E5" s="91" t="e">
        <f>#REF!</f>
        <v>#REF!</v>
      </c>
      <c r="F5" s="91" t="e">
        <f>#REF!</f>
        <v>#REF!</v>
      </c>
    </row>
    <row r="6" spans="1:6" s="4" customFormat="1" x14ac:dyDescent="0.2">
      <c r="A6" s="88" t="s">
        <v>50</v>
      </c>
      <c r="B6" s="89" t="e">
        <f>#REF!</f>
        <v>#REF!</v>
      </c>
      <c r="C6" s="89" t="e">
        <f>#REF!</f>
        <v>#REF!</v>
      </c>
      <c r="D6" s="90" t="e">
        <f>#REF!</f>
        <v>#REF!</v>
      </c>
      <c r="E6" s="91" t="e">
        <f>#REF!</f>
        <v>#REF!</v>
      </c>
      <c r="F6" s="91" t="e">
        <f>#REF!</f>
        <v>#REF!</v>
      </c>
    </row>
    <row r="7" spans="1:6" s="4" customFormat="1" x14ac:dyDescent="0.2">
      <c r="A7" s="88" t="s">
        <v>51</v>
      </c>
      <c r="B7" s="89" t="e">
        <f>#REF!</f>
        <v>#REF!</v>
      </c>
      <c r="C7" s="89" t="e">
        <f>#REF!</f>
        <v>#REF!</v>
      </c>
      <c r="D7" s="90" t="e">
        <f>#REF!</f>
        <v>#REF!</v>
      </c>
      <c r="E7" s="91" t="e">
        <f>#REF!</f>
        <v>#REF!</v>
      </c>
      <c r="F7" s="91" t="e">
        <f>#REF!</f>
        <v>#REF!</v>
      </c>
    </row>
    <row r="8" spans="1:6" s="4" customFormat="1" ht="18" customHeight="1" x14ac:dyDescent="0.2">
      <c r="A8" s="88" t="s">
        <v>52</v>
      </c>
      <c r="B8" s="89" t="e">
        <f>#REF!</f>
        <v>#REF!</v>
      </c>
      <c r="C8" s="89" t="e">
        <f>#REF!</f>
        <v>#REF!</v>
      </c>
      <c r="D8" s="90" t="e">
        <f>#REF!</f>
        <v>#REF!</v>
      </c>
      <c r="E8" s="91" t="e">
        <f>#REF!</f>
        <v>#REF!</v>
      </c>
      <c r="F8" s="91" t="e">
        <f>#REF!</f>
        <v>#REF!</v>
      </c>
    </row>
    <row r="9" spans="1:6" s="4" customFormat="1" ht="26.25" thickBot="1" x14ac:dyDescent="0.25">
      <c r="A9" s="92" t="s">
        <v>53</v>
      </c>
      <c r="B9" s="93" t="e">
        <f>#REF!</f>
        <v>#REF!</v>
      </c>
      <c r="C9" s="93" t="e">
        <f>#REF!</f>
        <v>#REF!</v>
      </c>
      <c r="D9" s="94" t="e">
        <f>#REF!</f>
        <v>#REF!</v>
      </c>
      <c r="E9" s="95" t="e">
        <f>#REF!</f>
        <v>#REF!</v>
      </c>
      <c r="F9" s="95" t="e">
        <f>#REF!</f>
        <v>#REF!</v>
      </c>
    </row>
    <row r="10" spans="1:6" s="4" customFormat="1" ht="14.25" thickTop="1" thickBot="1" x14ac:dyDescent="0.25">
      <c r="A10" s="96" t="s">
        <v>9</v>
      </c>
      <c r="B10" s="97" t="e">
        <f>SUM(B4:B9)</f>
        <v>#REF!</v>
      </c>
      <c r="C10" s="97" t="e">
        <f>SUM(C4:C9)</f>
        <v>#REF!</v>
      </c>
      <c r="D10" s="98" t="e">
        <f>SUM(D4:D9)</f>
        <v>#REF!</v>
      </c>
      <c r="E10" s="99" t="e">
        <f>SUM(E4:E9)</f>
        <v>#REF!</v>
      </c>
      <c r="F10" s="99" t="e">
        <f>SUM(F4:F9)</f>
        <v>#REF!</v>
      </c>
    </row>
    <row r="11" spans="1:6" s="4" customFormat="1" ht="14.25" customHeight="1" thickTop="1" x14ac:dyDescent="0.2">
      <c r="A11" s="120"/>
      <c r="B11" s="121"/>
      <c r="C11" s="121"/>
      <c r="D11" s="122"/>
      <c r="E11" s="123"/>
      <c r="F11" s="124"/>
    </row>
    <row r="12" spans="1:6" s="4" customFormat="1" ht="26.25" customHeight="1" x14ac:dyDescent="0.2">
      <c r="A12" s="105" t="s">
        <v>1</v>
      </c>
      <c r="B12" s="106"/>
      <c r="C12" s="107"/>
      <c r="D12" s="106"/>
      <c r="E12" s="108"/>
      <c r="F12" s="109"/>
    </row>
    <row r="13" spans="1:6" ht="102" x14ac:dyDescent="0.2">
      <c r="A13" s="88" t="s">
        <v>37</v>
      </c>
      <c r="B13" s="90"/>
      <c r="C13" s="89"/>
      <c r="D13" s="90"/>
      <c r="E13" s="91" t="e">
        <f>#REF!</f>
        <v>#REF!</v>
      </c>
      <c r="F13" s="110" t="e">
        <f>#REF!</f>
        <v>#REF!</v>
      </c>
    </row>
    <row r="14" spans="1:6" ht="63.75" x14ac:dyDescent="0.2">
      <c r="A14" s="88" t="s">
        <v>38</v>
      </c>
      <c r="B14" s="90"/>
      <c r="C14" s="89"/>
      <c r="D14" s="90"/>
      <c r="E14" s="91" t="e">
        <f>#REF!</f>
        <v>#REF!</v>
      </c>
      <c r="F14" s="110" t="e">
        <f>#REF!</f>
        <v>#REF!</v>
      </c>
    </row>
    <row r="15" spans="1:6" ht="14.25" customHeight="1" x14ac:dyDescent="0.2">
      <c r="A15" s="88" t="s">
        <v>2</v>
      </c>
      <c r="B15" s="90"/>
      <c r="C15" s="89"/>
      <c r="D15" s="90"/>
      <c r="E15" s="91"/>
      <c r="F15" s="110"/>
    </row>
    <row r="16" spans="1:6" ht="14.25" customHeight="1" x14ac:dyDescent="0.2">
      <c r="A16" s="88" t="s">
        <v>3</v>
      </c>
      <c r="B16" s="90"/>
      <c r="C16" s="89"/>
      <c r="D16" s="90"/>
      <c r="E16" s="91"/>
      <c r="F16" s="110"/>
    </row>
    <row r="17" spans="1:6" ht="27.75" customHeight="1" x14ac:dyDescent="0.2">
      <c r="A17" s="88" t="s">
        <v>4</v>
      </c>
      <c r="B17" s="90"/>
      <c r="C17" s="89"/>
      <c r="D17" s="90"/>
      <c r="E17" s="91"/>
      <c r="F17" s="110"/>
    </row>
    <row r="18" spans="1:6" ht="14.25" customHeight="1" x14ac:dyDescent="0.2">
      <c r="A18" s="111" t="s">
        <v>5</v>
      </c>
      <c r="B18" s="112"/>
      <c r="C18" s="113"/>
      <c r="D18" s="112"/>
      <c r="E18" s="114"/>
      <c r="F18" s="115"/>
    </row>
    <row r="19" spans="1:6" s="5" customFormat="1" ht="14.25" customHeight="1" thickBot="1" x14ac:dyDescent="0.25">
      <c r="A19" s="100"/>
      <c r="B19" s="101"/>
      <c r="C19" s="101"/>
      <c r="D19" s="102"/>
      <c r="E19" s="103"/>
      <c r="F19" s="104"/>
    </row>
    <row r="20" spans="1:6" s="5" customFormat="1" ht="14.25" customHeight="1" thickTop="1" thickBot="1" x14ac:dyDescent="0.25">
      <c r="A20" s="116" t="s">
        <v>0</v>
      </c>
      <c r="B20" s="117"/>
      <c r="C20" s="117"/>
      <c r="D20" s="118"/>
      <c r="E20" s="119" t="e">
        <f>SUM(E10:E19)</f>
        <v>#REF!</v>
      </c>
      <c r="F20" s="119" t="e">
        <f>SUM(F10:F19)</f>
        <v>#REF!</v>
      </c>
    </row>
    <row r="21" spans="1:6" ht="13.5" thickTop="1" x14ac:dyDescent="0.2"/>
    <row r="34" spans="1:6" s="2" customFormat="1" x14ac:dyDescent="0.2">
      <c r="A34" s="1"/>
      <c r="B34" s="3"/>
      <c r="C34"/>
      <c r="D34"/>
      <c r="E34" s="6"/>
      <c r="F34" s="6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7" right="0.7" top="0.75" bottom="0.75" header="0.3" footer="0.3"/>
  <pageSetup paperSize="9" orientation="landscape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B100127-1F04-4F4B-9834-2A2D0ACA5DE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E4:F20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1" style="33" customWidth="1"/>
    <col min="2" max="2" width="16.7109375" style="34" customWidth="1"/>
    <col min="3" max="3" width="13.5703125" style="7" customWidth="1"/>
    <col min="4" max="4" width="12.42578125" style="7" customWidth="1"/>
    <col min="5" max="5" width="18.140625" style="7" bestFit="1" customWidth="1"/>
    <col min="6" max="6" width="16.42578125" style="35" bestFit="1" customWidth="1"/>
    <col min="7" max="16384" width="9.140625" style="7"/>
  </cols>
  <sheetData>
    <row r="1" spans="1:10" ht="18" x14ac:dyDescent="0.2">
      <c r="A1" s="148" t="s">
        <v>56</v>
      </c>
      <c r="B1" s="149"/>
      <c r="C1" s="149"/>
      <c r="D1" s="149"/>
      <c r="E1" s="149"/>
      <c r="F1" s="150"/>
    </row>
    <row r="2" spans="1:10" ht="27" customHeight="1" thickBot="1" x14ac:dyDescent="0.25">
      <c r="A2" s="151" t="s">
        <v>8</v>
      </c>
      <c r="B2" s="142" t="s">
        <v>26</v>
      </c>
      <c r="C2" s="144" t="s">
        <v>27</v>
      </c>
      <c r="D2" s="146" t="s">
        <v>6</v>
      </c>
      <c r="E2" s="146" t="s">
        <v>35</v>
      </c>
      <c r="F2" s="142"/>
    </row>
    <row r="3" spans="1:10" ht="14.25" customHeight="1" thickTop="1" x14ac:dyDescent="0.2">
      <c r="A3" s="152"/>
      <c r="B3" s="143"/>
      <c r="C3" s="145"/>
      <c r="D3" s="147"/>
      <c r="E3" s="8" t="s">
        <v>28</v>
      </c>
      <c r="F3" s="80" t="s">
        <v>29</v>
      </c>
    </row>
    <row r="4" spans="1:10" ht="14.25" customHeight="1" x14ac:dyDescent="0.25">
      <c r="A4" s="9" t="s">
        <v>13</v>
      </c>
      <c r="B4" s="10">
        <f>B5+B12+B15</f>
        <v>544.6</v>
      </c>
      <c r="C4" s="10">
        <f>C5+C12+C15</f>
        <v>16.399999999999999</v>
      </c>
      <c r="D4" s="37">
        <f>D5+D12+D15</f>
        <v>546.9</v>
      </c>
      <c r="E4" s="47">
        <f>E5+E12+E15</f>
        <v>2.3000000000000007</v>
      </c>
      <c r="F4" s="64">
        <f>F5+F12+F15</f>
        <v>-14.099999999999978</v>
      </c>
    </row>
    <row r="5" spans="1:10" ht="14.25" customHeight="1" x14ac:dyDescent="0.25">
      <c r="A5" s="11" t="s">
        <v>33</v>
      </c>
      <c r="B5" s="12">
        <v>511.5</v>
      </c>
      <c r="C5" s="12">
        <v>14.9</v>
      </c>
      <c r="D5" s="13">
        <f>511.5-2.5+5.5</f>
        <v>514.5</v>
      </c>
      <c r="E5" s="48">
        <f>D5-B5</f>
        <v>3</v>
      </c>
      <c r="F5" s="63">
        <f>D5-(B5+C5)</f>
        <v>-11.899999999999977</v>
      </c>
    </row>
    <row r="6" spans="1:10" s="17" customFormat="1" ht="28.5" x14ac:dyDescent="0.2">
      <c r="A6" s="53" t="s">
        <v>30</v>
      </c>
      <c r="B6" s="54"/>
      <c r="C6" s="54"/>
      <c r="D6" s="55"/>
      <c r="E6" s="56">
        <v>-2.1</v>
      </c>
      <c r="F6" s="65"/>
      <c r="H6" s="38"/>
    </row>
    <row r="7" spans="1:10" s="17" customFormat="1" ht="28.5" x14ac:dyDescent="0.2">
      <c r="A7" s="53" t="s">
        <v>65</v>
      </c>
      <c r="B7" s="54"/>
      <c r="C7" s="54"/>
      <c r="D7" s="55"/>
      <c r="E7" s="56">
        <v>-0.4</v>
      </c>
      <c r="F7" s="65"/>
      <c r="H7" s="38"/>
    </row>
    <row r="8" spans="1:10" s="17" customFormat="1" ht="28.5" x14ac:dyDescent="0.2">
      <c r="A8" s="53" t="s">
        <v>57</v>
      </c>
      <c r="B8" s="54"/>
      <c r="C8" s="54"/>
      <c r="D8" s="55"/>
      <c r="E8" s="56">
        <v>-0.4</v>
      </c>
      <c r="F8" s="65"/>
      <c r="H8" s="38"/>
    </row>
    <row r="9" spans="1:10" s="17" customFormat="1" ht="30" customHeight="1" x14ac:dyDescent="0.2">
      <c r="A9" s="57" t="s">
        <v>31</v>
      </c>
      <c r="B9" s="58"/>
      <c r="C9" s="58"/>
      <c r="D9" s="59"/>
      <c r="E9" s="60">
        <v>0.4</v>
      </c>
      <c r="F9" s="66"/>
    </row>
    <row r="10" spans="1:10" s="17" customFormat="1" ht="63.75" customHeight="1" x14ac:dyDescent="0.2">
      <c r="A10" s="14" t="s">
        <v>68</v>
      </c>
      <c r="B10" s="15"/>
      <c r="C10" s="15"/>
      <c r="D10" s="16"/>
      <c r="E10" s="52">
        <v>4.8</v>
      </c>
      <c r="F10" s="67"/>
      <c r="J10" s="38"/>
    </row>
    <row r="11" spans="1:10" s="17" customFormat="1" ht="14.25" x14ac:dyDescent="0.2">
      <c r="A11" s="14"/>
      <c r="B11" s="15"/>
      <c r="C11" s="15"/>
      <c r="D11" s="16"/>
      <c r="E11" s="49"/>
      <c r="F11" s="67"/>
    </row>
    <row r="12" spans="1:10" s="17" customFormat="1" ht="14.25" customHeight="1" x14ac:dyDescent="0.25">
      <c r="A12" s="11" t="s">
        <v>14</v>
      </c>
      <c r="B12" s="18">
        <v>18</v>
      </c>
      <c r="C12" s="18">
        <v>0.5</v>
      </c>
      <c r="D12" s="19">
        <f>18-0.7</f>
        <v>17.3</v>
      </c>
      <c r="E12" s="48">
        <f>D12-B12</f>
        <v>-0.69999999999999929</v>
      </c>
      <c r="F12" s="63">
        <f>D12-(B12+C12)</f>
        <v>-1.1999999999999993</v>
      </c>
    </row>
    <row r="13" spans="1:10" s="17" customFormat="1" ht="28.5" x14ac:dyDescent="0.2">
      <c r="A13" s="53" t="s">
        <v>58</v>
      </c>
      <c r="B13" s="54"/>
      <c r="C13" s="54"/>
      <c r="D13" s="55"/>
      <c r="E13" s="56">
        <v>-0.7</v>
      </c>
      <c r="F13" s="65"/>
      <c r="H13" s="38"/>
    </row>
    <row r="14" spans="1:10" s="17" customFormat="1" ht="14.25" customHeight="1" x14ac:dyDescent="0.2">
      <c r="A14" s="20"/>
      <c r="B14" s="15"/>
      <c r="C14" s="15"/>
      <c r="D14" s="16"/>
      <c r="E14" s="49"/>
      <c r="F14" s="67"/>
    </row>
    <row r="15" spans="1:10" s="17" customFormat="1" ht="14.25" customHeight="1" x14ac:dyDescent="0.25">
      <c r="A15" s="11" t="s">
        <v>15</v>
      </c>
      <c r="B15" s="18">
        <v>15.1</v>
      </c>
      <c r="C15" s="18">
        <v>1</v>
      </c>
      <c r="D15" s="19">
        <v>15.1</v>
      </c>
      <c r="E15" s="48">
        <f>D15-B15</f>
        <v>0</v>
      </c>
      <c r="F15" s="63">
        <f>D15-(B15+C15)</f>
        <v>-1.0000000000000018</v>
      </c>
    </row>
    <row r="16" spans="1:10" s="17" customFormat="1" ht="14.25" customHeight="1" x14ac:dyDescent="0.2">
      <c r="A16" s="20"/>
      <c r="B16" s="15"/>
      <c r="C16" s="15"/>
      <c r="D16" s="16"/>
      <c r="E16" s="49"/>
      <c r="F16" s="67"/>
    </row>
    <row r="17" spans="1:8" ht="14.25" customHeight="1" x14ac:dyDescent="0.25">
      <c r="A17" s="21" t="s">
        <v>12</v>
      </c>
      <c r="B17" s="22">
        <f>B18</f>
        <v>26.7</v>
      </c>
      <c r="C17" s="22">
        <f t="shared" ref="C17:D17" si="0">C18</f>
        <v>0.7</v>
      </c>
      <c r="D17" s="23">
        <f t="shared" si="0"/>
        <v>27.2</v>
      </c>
      <c r="E17" s="47">
        <f>E18</f>
        <v>0.5</v>
      </c>
      <c r="F17" s="68">
        <f>F18</f>
        <v>-0.19999999999999929</v>
      </c>
    </row>
    <row r="18" spans="1:8" ht="14.25" customHeight="1" x14ac:dyDescent="0.25">
      <c r="A18" s="11" t="s">
        <v>32</v>
      </c>
      <c r="B18" s="12">
        <v>26.7</v>
      </c>
      <c r="C18" s="12">
        <v>0.7</v>
      </c>
      <c r="D18" s="13">
        <f>26.7+0.5</f>
        <v>27.2</v>
      </c>
      <c r="E18" s="48">
        <f>D18-B18</f>
        <v>0.5</v>
      </c>
      <c r="F18" s="63">
        <f>D18-(B18+C18)</f>
        <v>-0.19999999999999929</v>
      </c>
    </row>
    <row r="19" spans="1:8" s="17" customFormat="1" ht="28.5" x14ac:dyDescent="0.2">
      <c r="A19" s="53" t="s">
        <v>60</v>
      </c>
      <c r="B19" s="54"/>
      <c r="C19" s="54"/>
      <c r="D19" s="55"/>
      <c r="E19" s="56">
        <v>0.5</v>
      </c>
      <c r="F19" s="65"/>
      <c r="H19" s="38"/>
    </row>
    <row r="20" spans="1:8" ht="14.25" customHeight="1" x14ac:dyDescent="0.2">
      <c r="A20" s="24"/>
      <c r="B20" s="25"/>
      <c r="C20" s="25"/>
      <c r="D20" s="26"/>
      <c r="E20" s="50"/>
      <c r="F20" s="69"/>
    </row>
    <row r="21" spans="1:8" ht="14.25" customHeight="1" x14ac:dyDescent="0.25">
      <c r="A21" s="21" t="s">
        <v>16</v>
      </c>
      <c r="B21" s="22">
        <f>B22+B25</f>
        <v>189</v>
      </c>
      <c r="C21" s="22">
        <f>C22+C25</f>
        <v>4</v>
      </c>
      <c r="D21" s="23">
        <f>D22+D25</f>
        <v>191.70000000000002</v>
      </c>
      <c r="E21" s="47">
        <f>E22+E25</f>
        <v>2.7000000000000028</v>
      </c>
      <c r="F21" s="68">
        <f>F22+F25</f>
        <v>-1.3000000000000114</v>
      </c>
    </row>
    <row r="22" spans="1:8" ht="14.25" customHeight="1" x14ac:dyDescent="0.25">
      <c r="A22" s="11" t="s">
        <v>17</v>
      </c>
      <c r="B22" s="12">
        <v>55.7</v>
      </c>
      <c r="C22" s="12">
        <v>0.2</v>
      </c>
      <c r="D22" s="13">
        <f>+B22-0.3</f>
        <v>55.400000000000006</v>
      </c>
      <c r="E22" s="48">
        <f>D22-B22</f>
        <v>-0.29999999999999716</v>
      </c>
      <c r="F22" s="63">
        <f>D22-(B22+C22)</f>
        <v>-0.5</v>
      </c>
    </row>
    <row r="23" spans="1:8" ht="42.75" x14ac:dyDescent="0.2">
      <c r="A23" s="61" t="s">
        <v>63</v>
      </c>
      <c r="B23" s="54"/>
      <c r="C23" s="54"/>
      <c r="D23" s="55"/>
      <c r="E23" s="56">
        <v>-0.3</v>
      </c>
      <c r="F23" s="71"/>
    </row>
    <row r="24" spans="1:8" ht="14.25" customHeight="1" x14ac:dyDescent="0.2">
      <c r="A24" s="27"/>
      <c r="B24" s="15"/>
      <c r="C24" s="15"/>
      <c r="D24" s="16"/>
      <c r="E24" s="49">
        <v>0.3</v>
      </c>
      <c r="F24" s="70"/>
    </row>
    <row r="25" spans="1:8" ht="14.25" customHeight="1" x14ac:dyDescent="0.25">
      <c r="A25" s="11" t="s">
        <v>24</v>
      </c>
      <c r="B25" s="18">
        <f>189-55.7</f>
        <v>133.30000000000001</v>
      </c>
      <c r="C25" s="18">
        <v>3.8</v>
      </c>
      <c r="D25" s="19">
        <f>133.3+1.2+1.8</f>
        <v>136.30000000000001</v>
      </c>
      <c r="E25" s="48">
        <f>D25-B25</f>
        <v>3</v>
      </c>
      <c r="F25" s="63">
        <f>D25-(B25+C25)</f>
        <v>-0.80000000000001137</v>
      </c>
    </row>
    <row r="26" spans="1:8" ht="42.75" x14ac:dyDescent="0.2">
      <c r="A26" s="61" t="s">
        <v>61</v>
      </c>
      <c r="B26" s="54"/>
      <c r="C26" s="54"/>
      <c r="D26" s="55"/>
      <c r="E26" s="56">
        <v>1.3</v>
      </c>
      <c r="F26" s="71"/>
    </row>
    <row r="27" spans="1:8" ht="14.25" x14ac:dyDescent="0.2">
      <c r="A27" s="28" t="s">
        <v>59</v>
      </c>
      <c r="B27" s="15"/>
      <c r="C27" s="15"/>
      <c r="D27" s="16"/>
      <c r="E27" s="52">
        <v>-0.4</v>
      </c>
      <c r="F27" s="70"/>
    </row>
    <row r="28" spans="1:8" ht="28.5" x14ac:dyDescent="0.2">
      <c r="A28" s="28" t="s">
        <v>62</v>
      </c>
      <c r="B28" s="15"/>
      <c r="C28" s="15"/>
      <c r="D28" s="16"/>
      <c r="E28" s="52">
        <v>0.3</v>
      </c>
      <c r="F28" s="70"/>
    </row>
    <row r="29" spans="1:8" ht="28.5" x14ac:dyDescent="0.2">
      <c r="A29" s="28" t="s">
        <v>66</v>
      </c>
      <c r="B29" s="15"/>
      <c r="C29" s="15"/>
      <c r="D29" s="16"/>
      <c r="E29" s="52">
        <v>1.5</v>
      </c>
      <c r="F29" s="70"/>
    </row>
    <row r="30" spans="1:8" ht="14.25" customHeight="1" x14ac:dyDescent="0.2">
      <c r="A30" s="29"/>
      <c r="B30" s="25"/>
      <c r="C30" s="25"/>
      <c r="D30" s="26"/>
      <c r="E30" s="50"/>
      <c r="F30" s="72"/>
    </row>
    <row r="31" spans="1:8" ht="14.25" customHeight="1" x14ac:dyDescent="0.25">
      <c r="A31" s="21" t="s">
        <v>18</v>
      </c>
      <c r="B31" s="22">
        <f>B32+B34+B36+B38+B40</f>
        <v>131.29999999999998</v>
      </c>
      <c r="C31" s="22">
        <f>C32+C34+C36+C38+C40</f>
        <v>8.44</v>
      </c>
      <c r="D31" s="23">
        <f>D32+D34+D36+D38+D40</f>
        <v>130.20000000000002</v>
      </c>
      <c r="E31" s="47">
        <f>E32+E34+E36+E38+E40</f>
        <v>-1.1000000000000014</v>
      </c>
      <c r="F31" s="68">
        <f>F32+F34+F36+F38+F40</f>
        <v>-9.5400000000000027</v>
      </c>
    </row>
    <row r="32" spans="1:8" ht="14.25" customHeight="1" x14ac:dyDescent="0.25">
      <c r="A32" s="11" t="s">
        <v>19</v>
      </c>
      <c r="B32" s="12">
        <v>53.2</v>
      </c>
      <c r="C32" s="12">
        <f>1.273-0.259+3.896+1.036-1.536+0.346-0.691+1.018+0.061</f>
        <v>5.1440000000000001</v>
      </c>
      <c r="D32" s="13">
        <v>57.9</v>
      </c>
      <c r="E32" s="48">
        <f>D32-B32</f>
        <v>4.6999999999999957</v>
      </c>
      <c r="F32" s="63">
        <f>D32-(B32+C32)</f>
        <v>-0.44400000000000261</v>
      </c>
    </row>
    <row r="33" spans="1:6" ht="14.25" customHeight="1" x14ac:dyDescent="0.2">
      <c r="A33" s="27"/>
      <c r="B33" s="15"/>
      <c r="C33" s="15"/>
      <c r="D33" s="16"/>
      <c r="E33" s="49"/>
      <c r="F33" s="70"/>
    </row>
    <row r="34" spans="1:6" s="30" customFormat="1" ht="14.25" customHeight="1" x14ac:dyDescent="0.25">
      <c r="A34" s="11" t="s">
        <v>20</v>
      </c>
      <c r="B34" s="18">
        <v>42.2</v>
      </c>
      <c r="C34" s="18">
        <v>1.1000000000000001</v>
      </c>
      <c r="D34" s="19">
        <v>39.5</v>
      </c>
      <c r="E34" s="48">
        <f>D34-B34</f>
        <v>-2.7000000000000028</v>
      </c>
      <c r="F34" s="63">
        <f>D34-(B34+C34)</f>
        <v>-3.8000000000000043</v>
      </c>
    </row>
    <row r="35" spans="1:6" s="30" customFormat="1" ht="14.25" customHeight="1" x14ac:dyDescent="0.2">
      <c r="A35" s="27"/>
      <c r="B35" s="15"/>
      <c r="C35" s="15"/>
      <c r="D35" s="16"/>
      <c r="E35" s="49"/>
      <c r="F35" s="70"/>
    </row>
    <row r="36" spans="1:6" s="30" customFormat="1" ht="14.25" customHeight="1" x14ac:dyDescent="0.25">
      <c r="A36" s="11" t="s">
        <v>23</v>
      </c>
      <c r="B36" s="18">
        <f>11.3+13.7+5.2+3.8+0.3</f>
        <v>34.299999999999997</v>
      </c>
      <c r="C36" s="18">
        <f>0.1+0.3-2.586+2.652+0.43</f>
        <v>0.89600000000000013</v>
      </c>
      <c r="D36" s="19">
        <f>+B36+2.1-4.7-2.9-0.1+3.5</f>
        <v>32.200000000000003</v>
      </c>
      <c r="E36" s="48">
        <f>D36-B36</f>
        <v>-2.0999999999999943</v>
      </c>
      <c r="F36" s="63">
        <f>D36-(B36+C36)</f>
        <v>-2.9959999999999951</v>
      </c>
    </row>
    <row r="37" spans="1:6" s="30" customFormat="1" ht="14.25" customHeight="1" x14ac:dyDescent="0.2">
      <c r="A37" s="14"/>
      <c r="B37" s="15"/>
      <c r="C37" s="15"/>
      <c r="D37" s="16"/>
      <c r="E37" s="49"/>
      <c r="F37" s="70"/>
    </row>
    <row r="38" spans="1:6" ht="15" x14ac:dyDescent="0.25">
      <c r="A38" s="11" t="s">
        <v>21</v>
      </c>
      <c r="B38" s="18">
        <v>-3.2</v>
      </c>
      <c r="C38" s="18">
        <v>0.5</v>
      </c>
      <c r="D38" s="19">
        <v>-3.2</v>
      </c>
      <c r="E38" s="48">
        <f>D38-B38</f>
        <v>0</v>
      </c>
      <c r="F38" s="63">
        <f>D38-(B38+C38)</f>
        <v>-0.5</v>
      </c>
    </row>
    <row r="39" spans="1:6" ht="14.25" x14ac:dyDescent="0.2">
      <c r="A39" s="27"/>
      <c r="B39" s="15"/>
      <c r="C39" s="15"/>
      <c r="D39" s="16"/>
      <c r="E39" s="49"/>
      <c r="F39" s="70"/>
    </row>
    <row r="40" spans="1:6" ht="15" x14ac:dyDescent="0.25">
      <c r="A40" s="11" t="s">
        <v>22</v>
      </c>
      <c r="B40" s="18">
        <v>4.8</v>
      </c>
      <c r="C40" s="18">
        <v>0.8</v>
      </c>
      <c r="D40" s="19">
        <v>3.8</v>
      </c>
      <c r="E40" s="48">
        <v>-1</v>
      </c>
      <c r="F40" s="63">
        <f>D40-(B40+C40)</f>
        <v>-1.7999999999999998</v>
      </c>
    </row>
    <row r="41" spans="1:6" ht="14.25" x14ac:dyDescent="0.2">
      <c r="A41" s="27"/>
      <c r="B41" s="15"/>
      <c r="C41" s="15"/>
      <c r="D41" s="16"/>
      <c r="E41" s="49"/>
      <c r="F41" s="70"/>
    </row>
    <row r="42" spans="1:6" ht="99.75" x14ac:dyDescent="0.2">
      <c r="A42" s="28" t="s">
        <v>67</v>
      </c>
      <c r="B42" s="15"/>
      <c r="C42" s="15"/>
      <c r="D42" s="16"/>
      <c r="E42" s="49"/>
      <c r="F42" s="126">
        <v>-3</v>
      </c>
    </row>
    <row r="43" spans="1:6" ht="14.25" x14ac:dyDescent="0.2">
      <c r="A43" s="27"/>
      <c r="B43" s="15"/>
      <c r="C43" s="15"/>
      <c r="D43" s="16"/>
      <c r="E43" s="49"/>
      <c r="F43" s="70"/>
    </row>
    <row r="44" spans="1:6" s="41" customFormat="1" ht="29.25" x14ac:dyDescent="0.25">
      <c r="A44" s="125" t="s">
        <v>64</v>
      </c>
      <c r="B44" s="18"/>
      <c r="C44" s="18"/>
      <c r="D44" s="19"/>
      <c r="E44" s="48">
        <v>-1.1000000000000001</v>
      </c>
      <c r="F44" s="63"/>
    </row>
    <row r="45" spans="1:6" s="41" customFormat="1" ht="15" x14ac:dyDescent="0.25">
      <c r="A45" s="46"/>
      <c r="B45" s="39"/>
      <c r="C45" s="39"/>
      <c r="D45" s="40"/>
      <c r="E45" s="51"/>
      <c r="F45" s="73"/>
    </row>
    <row r="46" spans="1:6" ht="15" customHeight="1" x14ac:dyDescent="0.2">
      <c r="A46" s="81" t="s">
        <v>7</v>
      </c>
      <c r="B46" s="42"/>
      <c r="C46" s="42"/>
      <c r="D46" s="42"/>
      <c r="E46" s="76">
        <f>E6</f>
        <v>-2.1</v>
      </c>
      <c r="F46" s="77">
        <f>F31+F21+F4+F17</f>
        <v>-25.13999999999999</v>
      </c>
    </row>
    <row r="47" spans="1:6" ht="15" customHeight="1" x14ac:dyDescent="0.2">
      <c r="A47" s="81" t="s">
        <v>11</v>
      </c>
      <c r="B47" s="31"/>
      <c r="C47" s="31"/>
      <c r="D47" s="32"/>
      <c r="E47" s="78">
        <f>E21+E10+E9</f>
        <v>7.900000000000003</v>
      </c>
      <c r="F47" s="79">
        <v>0</v>
      </c>
    </row>
    <row r="48" spans="1:6" ht="16.5" thickBot="1" x14ac:dyDescent="0.25">
      <c r="A48" s="82" t="s">
        <v>0</v>
      </c>
      <c r="B48" s="44">
        <f>B31+B21+B4+B17</f>
        <v>891.6</v>
      </c>
      <c r="C48" s="44">
        <f>C31+C21+C4+C17</f>
        <v>29.539999999999996</v>
      </c>
      <c r="D48" s="45">
        <f>D31+D17+D21+D4</f>
        <v>896</v>
      </c>
      <c r="E48" s="43">
        <f>E31+E21+E4+E17</f>
        <v>4.4000000000000021</v>
      </c>
      <c r="F48" s="74">
        <f>F31+F21+F4+F17</f>
        <v>-25.13999999999999</v>
      </c>
    </row>
    <row r="49" spans="1:5" ht="13.5" thickTop="1" x14ac:dyDescent="0.2">
      <c r="C49" s="34"/>
      <c r="D49" s="34"/>
      <c r="E49" s="34"/>
    </row>
    <row r="50" spans="1:5" x14ac:dyDescent="0.2">
      <c r="D50" s="34"/>
    </row>
    <row r="51" spans="1:5" x14ac:dyDescent="0.2">
      <c r="A51" s="62" t="s">
        <v>39</v>
      </c>
    </row>
    <row r="52" spans="1:5" x14ac:dyDescent="0.2">
      <c r="A52" s="62" t="s">
        <v>40</v>
      </c>
      <c r="B52" s="34">
        <f>C48-(E29+E10+E44-+E19+E23)</f>
        <v>25.139999999999997</v>
      </c>
    </row>
    <row r="53" spans="1:5" x14ac:dyDescent="0.2">
      <c r="A53" s="62" t="s">
        <v>41</v>
      </c>
      <c r="B53" s="34">
        <f>-(E26+E6+E9+E27+E28++E7+E8++E13+F42)</f>
        <v>5</v>
      </c>
    </row>
    <row r="55" spans="1:5" x14ac:dyDescent="0.2">
      <c r="E55" s="36"/>
    </row>
  </sheetData>
  <dataConsolidate>
    <dataRefs count="1">
      <dataRef ref="H5:H6" sheet="S &amp; S (3)" r:id="rId1"/>
    </dataRefs>
  </dataConsolidate>
  <mergeCells count="6">
    <mergeCell ref="B2:B3"/>
    <mergeCell ref="C2:C3"/>
    <mergeCell ref="D2:D3"/>
    <mergeCell ref="E2:F2"/>
    <mergeCell ref="A1:F1"/>
    <mergeCell ref="A2:A3"/>
  </mergeCells>
  <pageMargins left="0.51181102362204722" right="0.51181102362204722" top="0.74803149606299213" bottom="0.74803149606299213" header="0" footer="0"/>
  <pageSetup paperSize="9" orientation="landscape" r:id="rId2"/>
  <headerFooter>
    <oddFooter>&amp;L&amp;F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E71703F9-D69E-46AD-AFCA-D6CBA586B86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E48:F48</xm:sqref>
        </x14:conditionalFormatting>
        <x14:conditionalFormatting xmlns:xm="http://schemas.microsoft.com/office/excel/2006/main">
          <x14:cfRule type="iconSet" priority="17" id="{D84CEA6B-C03D-41A4-A2A5-D6AD013E8A5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E19:F19</xm:sqref>
        </x14:conditionalFormatting>
        <x14:conditionalFormatting xmlns:xm="http://schemas.microsoft.com/office/excel/2006/main">
          <x14:cfRule type="iconSet" priority="19" id="{53E73887-0F82-4055-8798-FF9ADF4FE98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E20:F22 E4:F12 E14:F18 E24:F39</xm:sqref>
        </x14:conditionalFormatting>
        <x14:conditionalFormatting xmlns:xm="http://schemas.microsoft.com/office/excel/2006/main">
          <x14:cfRule type="iconSet" priority="4" id="{80D59F08-7E50-4931-BB4B-313BDBBB1FB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E40:F43</xm:sqref>
        </x14:conditionalFormatting>
        <x14:conditionalFormatting xmlns:xm="http://schemas.microsoft.com/office/excel/2006/main">
          <x14:cfRule type="iconSet" priority="3" id="{6886B399-57D0-454C-AEFA-A792FB53B55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E44:F44</xm:sqref>
        </x14:conditionalFormatting>
        <x14:conditionalFormatting xmlns:xm="http://schemas.microsoft.com/office/excel/2006/main">
          <x14:cfRule type="iconSet" priority="1" id="{96570948-2948-4145-A39A-21541FB2FEB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E23:F23</xm:sqref>
        </x14:conditionalFormatting>
        <x14:conditionalFormatting xmlns:xm="http://schemas.microsoft.com/office/excel/2006/main">
          <x14:cfRule type="iconSet" priority="39" id="{688210D0-21C5-4365-915D-F73F20D1067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E13:F13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2018-08-21T11:45:00+00:00</MeetingStartDate>
    <EnclosureFileNumber xmlns="d08b57ff-b9b7-4581-975d-98f87b579a51">122932/18</EnclosureFileNumber>
    <AgendaId xmlns="d08b57ff-b9b7-4581-975d-98f87b579a51">8650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2985481</FusionId>
    <AgendaAccessLevelName xmlns="d08b57ff-b9b7-4581-975d-98f87b579a51">Åben</AgendaAccessLevelName>
    <UNC xmlns="d08b57ff-b9b7-4581-975d-98f87b579a51">2721422</UNC>
    <MeetingTitle xmlns="d08b57ff-b9b7-4581-975d-98f87b579a51">21-08-2018</MeetingTitle>
    <MeetingDateAndTime xmlns="d08b57ff-b9b7-4581-975d-98f87b579a51">21-08-2018 fra 13:45 - 16:30</MeetingDateAndTime>
    <MeetingEndDate xmlns="d08b57ff-b9b7-4581-975d-98f87b579a51">2018-08-21T14:30:00+00:00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8D84B-4EDF-4E64-9BAF-DBCAD38F4881}"/>
</file>

<file path=customXml/itemProps2.xml><?xml version="1.0" encoding="utf-8"?>
<ds:datastoreItem xmlns:ds="http://schemas.openxmlformats.org/officeDocument/2006/customXml" ds:itemID="{DAB02979-B6D9-49A0-882E-A41282F4E27B}"/>
</file>

<file path=customXml/itemProps3.xml><?xml version="1.0" encoding="utf-8"?>
<ds:datastoreItem xmlns:ds="http://schemas.openxmlformats.org/officeDocument/2006/customXml" ds:itemID="{715D9B43-0532-470C-A22F-470AD15D4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Fordelt på udgifter - Tabel</vt:lpstr>
      <vt:lpstr>Samlet oversigt - Tabel</vt:lpstr>
      <vt:lpstr>B &amp; L</vt:lpstr>
      <vt:lpstr>'B &amp; L'!Udskriftstitler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-21-08-2018 - Bilag 105.03 Budgetopfølgning pr 30 juni 2018  - Udvalget for Børn og Læring</dc:title>
  <dc:subject>ØVRIGE</dc:subject>
  <dc:creator>JOPE</dc:creator>
  <dc:description>Budgetopfølgning pr. 30. september 2012</dc:description>
  <cp:lastModifiedBy>Ole Holdgaard</cp:lastModifiedBy>
  <cp:lastPrinted>2018-08-21T07:55:02Z</cp:lastPrinted>
  <dcterms:created xsi:type="dcterms:W3CDTF">1996-11-12T13:28:11Z</dcterms:created>
  <dcterms:modified xsi:type="dcterms:W3CDTF">2018-08-21T07:55:04Z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